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srvfl\fs\INGENIERIA\Disco H\3. Obras\Licitaciones\2022-000# PROINDUSTRIA-CCC-CP-2022-000# Sede Central\Preparacion\CD\2022-05-31\"/>
    </mc:Choice>
  </mc:AlternateContent>
  <xr:revisionPtr revIDLastSave="0" documentId="13_ncr:1_{0003AFED-3C8E-49E7-990D-90C96E667AA1}" xr6:coauthVersionLast="36" xr6:coauthVersionMax="36" xr10:uidLastSave="{00000000-0000-0000-0000-000000000000}"/>
  <bookViews>
    <workbookView xWindow="-120" yWindow="-120" windowWidth="20730" windowHeight="11160" tabRatio="823" xr2:uid="{00000000-000D-0000-FFFF-FFFF00000000}"/>
  </bookViews>
  <sheets>
    <sheet name="Sede Central" sheetId="35" r:id="rId1"/>
    <sheet name="Hoja1" sheetId="4" state="hidden" r:id="rId2"/>
  </sheets>
  <externalReferences>
    <externalReference r:id="rId3"/>
    <externalReference r:id="rId4"/>
    <externalReference r:id="rId5"/>
  </externalReferences>
  <definedNames>
    <definedName name="\0">#REF!</definedName>
    <definedName name="\p">#REF!</definedName>
    <definedName name="_TC110">[1]Anals.!$F$3421</definedName>
    <definedName name="_TC220">[1]Anals.!$F$3433</definedName>
    <definedName name="A_PAÑETE_MAESTREADO_viga_columna">[2]Analisis!$F$460</definedName>
    <definedName name="ACERA">[1]Anals.!$F$4488</definedName>
    <definedName name="ACERO1">[1]Anals.!$F$35</definedName>
    <definedName name="ACERO12">[1]Anals.!$F$23</definedName>
    <definedName name="ACERO1225">[1]Anals.!$F$27</definedName>
    <definedName name="ACERO14">[1]Anals.!$F$11</definedName>
    <definedName name="ACERO34">[1]Anals.!$F$31</definedName>
    <definedName name="ACERO38">[1]Anals.!$F$15</definedName>
    <definedName name="ACERO3825">[1]Anals.!$F$19</definedName>
    <definedName name="ACERO601">[1]Anals.!$F$59</definedName>
    <definedName name="ACERO6012">[1]Anals.!$F$47</definedName>
    <definedName name="ACERO601225">[1]Anals.!$F$51</definedName>
    <definedName name="ACERO6034">[1]Anals.!$F$55</definedName>
    <definedName name="ACERO6038">[1]Anals.!$F$39</definedName>
    <definedName name="ACERO603825">[1]Anals.!$F$43</definedName>
    <definedName name="ALCAR01">#N/A</definedName>
    <definedName name="BAÑERAHFBCA">[1]Anals.!$F$3582</definedName>
    <definedName name="BAÑERAHFCOL">[1]Anals.!$F$3609</definedName>
    <definedName name="BAÑERALIV">[1]Anals.!$F$3555</definedName>
    <definedName name="BIDETBCO">[1]Anals.!$F$3635</definedName>
    <definedName name="BIDETCOL">[1]Anals.!$F$3661</definedName>
    <definedName name="BLOCK10">[1]Anals.!$F$216</definedName>
    <definedName name="BLOCK12">[1]Anals.!$F$227</definedName>
    <definedName name="BLOCK4">[1]Anals.!$F$106</definedName>
    <definedName name="BLOCK4RUST">[1]Anals.!$F$238</definedName>
    <definedName name="BLOCK6">[1]Anals.!$F$139</definedName>
    <definedName name="BLOCK640">[1]Anals.!$F$128</definedName>
    <definedName name="BLOCK6VIO2">[1]Anals.!$F$150</definedName>
    <definedName name="BLOCK8">[1]Anals.!$F$183</definedName>
    <definedName name="BLOCK820">[1]Anals.!$F$161</definedName>
    <definedName name="BLOCK820CLLENAS">[1]Anals.!$F$205</definedName>
    <definedName name="BLOCK840">[1]Anals.!$F$172</definedName>
    <definedName name="BLOCK840CLLENAS">[1]Anals.!$F$194</definedName>
    <definedName name="BLOCK8RUST">[1]Anals.!$F$248</definedName>
    <definedName name="BLOCKCALAD666">[1]Anals.!$F$253</definedName>
    <definedName name="BLOCKCALAD886">[1]Anals.!$F$258</definedName>
    <definedName name="BLOCKCALADORN152040">[1]Anals.!$F$263</definedName>
    <definedName name="BORDILLO4">[1]Anals.!$F$72</definedName>
    <definedName name="BORDILLO6">[1]Anals.!$F$82</definedName>
    <definedName name="BORDILLO8">[1]Anals.!$F$92</definedName>
    <definedName name="BOTONTIMBRE">[1]Anals.!$F$3476</definedName>
    <definedName name="CAMARACAL">[1]Anals.!$F$3672</definedName>
    <definedName name="CAMARAROC">[1]Anals.!$F$3683</definedName>
    <definedName name="CAMARATIE">[1]Anals.!$F$3694</definedName>
    <definedName name="CANTO">[1]Anals.!$F$443</definedName>
    <definedName name="CARETEO">[1]Anals.!$F$366</definedName>
    <definedName name="CASETA200">[1]Anals.!$F$290</definedName>
    <definedName name="CASETA200M2">[1]Anals.!$F$291</definedName>
    <definedName name="CASETA500">[1]Anals.!$F$327</definedName>
    <definedName name="CASETAM2">[1]Anals.!$F$328</definedName>
    <definedName name="CISTERNA4CAL">[1]Anals.!$F$3759</definedName>
    <definedName name="CISTERNA4ROC">[1]Anals.!$F$3779</definedName>
    <definedName name="CISTERNA8TIE">[1]Anals.!$F$3799</definedName>
    <definedName name="CONTENTELFORDM">[1]Anals.!$F$343</definedName>
    <definedName name="CONTENTELFORDM3">[1]Anals.!$F$342</definedName>
    <definedName name="DESP24">[1]Anals.!$F$3809</definedName>
    <definedName name="DESP34">[1]Anals.!$F$3819</definedName>
    <definedName name="DESP44">[1]Anals.!$F$3829</definedName>
    <definedName name="DESPLU3">[1]Anals.!$F$352</definedName>
    <definedName name="DESPLU4">[1]Anals.!$F$359</definedName>
    <definedName name="DUCHAFRIAHG">[1]Anals.!$F$3862</definedName>
    <definedName name="EMPCOL">[1]Anals.!$F$387</definedName>
    <definedName name="EMPEXTMA">[1]Anals.!$F$407</definedName>
    <definedName name="EMPINTMA">[1]Anals.!$F$399</definedName>
    <definedName name="EMPPULSCOL">[1]Anals.!$F$438</definedName>
    <definedName name="EMPRAS">[1]Anals.!$F$415</definedName>
    <definedName name="EMPRUS">[1]Anals.!$F$430</definedName>
    <definedName name="EMPTECHO">[1]Anals.!$F$423</definedName>
    <definedName name="ESCGRA23B">[1]Anals.!$F$467</definedName>
    <definedName name="ESCGRA23C">[1]Anals.!$F$473</definedName>
    <definedName name="ESCGRA23G">[1]Anals.!$F$479</definedName>
    <definedName name="ESCGRABOTB">[1]Anals.!$F$485</definedName>
    <definedName name="ESCGRABOTC">[1]Anals.!$F$491</definedName>
    <definedName name="ESCSUPCHAC">[1]Anals.!$F$509</definedName>
    <definedName name="ESCVIBB">[1]Anals.!$F$515</definedName>
    <definedName name="ESCVIBC">[1]Anals.!$F$521</definedName>
    <definedName name="ESCVIBG">[1]Anals.!$F$527</definedName>
    <definedName name="ESTRIA">[1]Anals.!$F$448</definedName>
    <definedName name="FINOTECHOBER">[1]Anals.!$F$5355</definedName>
    <definedName name="FINOTECHOINCL">[1]Anals.!$F$5361</definedName>
    <definedName name="FINOTECHOPLA">[1]Anals.!$F$5367</definedName>
    <definedName name="FIRMA">#N/A</definedName>
    <definedName name="FRAGUA">[1]Anals.!$F$371</definedName>
    <definedName name="FREG1HG">[1]Anals.!$F$3918</definedName>
    <definedName name="FREG2HG">[1]Anals.!$F$3890</definedName>
    <definedName name="GOTEROCOL">[1]Anals.!$F$453</definedName>
    <definedName name="GOTERORAN">[1]Anals.!$F$458</definedName>
    <definedName name="HAANT4015124238">[1]Anals.!$F$542</definedName>
    <definedName name="HAANT4015180238">[1]Anals.!$F$546</definedName>
    <definedName name="HAANT4015210238">[1]Anals.!$F$550</definedName>
    <definedName name="HACOL20201244041238A20LIG">[1]Anals.!$F$579</definedName>
    <definedName name="HACOL20201244041238A20MANO">[1]Anals.!$F$583</definedName>
    <definedName name="HACOL20201244043814A20LIG">[1]Anals.!$F$570</definedName>
    <definedName name="HACOL20201244043814A20MANO">[1]Anals.!$F$574</definedName>
    <definedName name="HACOL2020180404122538A20">[1]Anals.!$F$705</definedName>
    <definedName name="HACOL20201804041238A20">[1]Anals.!$F$700</definedName>
    <definedName name="HACOL2020180604122538A20">[1]Anals.!$F$715</definedName>
    <definedName name="HACOL20201806041238A20">[1]Anals.!$F$710</definedName>
    <definedName name="HACOL20301244041238A20LIG">[1]Anals.!$F$596</definedName>
    <definedName name="HACOL20301244041238A20MANO">[1]Anals.!$F$600</definedName>
    <definedName name="HACOL2030180604122538A20">[1]Anals.!$F$733</definedName>
    <definedName name="HACOL20301806041238A20">[1]Anals.!$F$728</definedName>
    <definedName name="HACOL30301244081238A20LIG">[1]Anals.!$F$613</definedName>
    <definedName name="HACOL30301244081238A20MANO">[1]Anals.!$F$617</definedName>
    <definedName name="HACOL3030180408122538A30">[1]Anals.!$F$766</definedName>
    <definedName name="HACOL3030180408122538A30PORT">[1]Anals.!$F$771</definedName>
    <definedName name="HACOL30301804081238A30">[1]Anals.!$F$756</definedName>
    <definedName name="HACOL30301804081238A30PORT">[1]Anals.!$F$761</definedName>
    <definedName name="HACOL3030180608122538A30">[1]Anals.!$F$788</definedName>
    <definedName name="HACOL3030180608122538A30PORT">[1]Anals.!$F$793</definedName>
    <definedName name="HACOL30301806081238A30">[1]Anals.!$F$777</definedName>
    <definedName name="HACOL30301806081238A30PORT">[1]Anals.!$F$782</definedName>
    <definedName name="HACOL30302104043438A30">[1]Anals.!$F$949</definedName>
    <definedName name="HACOL30302104043438A30PORT">[1]Anals.!$F$954</definedName>
    <definedName name="HACOL30302106043438A30">[1]Anals.!$F$960</definedName>
    <definedName name="HACOL30302106043438A30PORT">[1]Anals.!$F$965</definedName>
    <definedName name="HACOL30302404043438A30">[1]Anals.!$F$1121</definedName>
    <definedName name="HACOL30302404043438A30PORT">[1]Anals.!$F$1126</definedName>
    <definedName name="HACOL30302406043438A30">[1]Anals.!$F$1132</definedName>
    <definedName name="HACOL30302406043438A30PORT">[1]Anals.!$F$1137</definedName>
    <definedName name="HACOL30401244043438A30LIG">[1]Anals.!$F$630</definedName>
    <definedName name="HACOL30401244043438A30MANO">[1]Anals.!$F$634</definedName>
    <definedName name="HACOL30401804043438A30">[1]Anals.!$F$806</definedName>
    <definedName name="HACOL30401804043438A30PORT">[1]Anals.!$F$811</definedName>
    <definedName name="HACOL30401806043438A30">[1]Anals.!$F$817</definedName>
    <definedName name="HACOL30401806043438A30PORT">[1]Anals.!$F$822</definedName>
    <definedName name="HACOL30402104043438A30">[1]Anals.!$F$978</definedName>
    <definedName name="HACOL30402104043438A30PORT">[1]Anals.!$F$983</definedName>
    <definedName name="HACOL30402106043438A30">[1]Anals.!$F$989</definedName>
    <definedName name="HACOL30402106043438A30PORT">[1]Anals.!$F$994</definedName>
    <definedName name="HACOL30402404043438A30">[1]Anals.!$F$1150</definedName>
    <definedName name="HACOL30402404043438A30PORT">[1]Anals.!$F$1155</definedName>
    <definedName name="HACOL30402406043438A30">[1]Anals.!$F$1161</definedName>
    <definedName name="HACOL30402406043438A30PORT">[1]Anals.!$F$1166</definedName>
    <definedName name="HACOL40401244041243438A20LIG">[1]Anals.!$F$648</definedName>
    <definedName name="HACOL40401244041243438A20MANO">[1]Anals.!$F$652</definedName>
    <definedName name="HACOL4040180404124342538A20">[1]Anals.!$F$847</definedName>
    <definedName name="HACOL4040180404124342538A20PORT">[1]Anals.!$F$852</definedName>
    <definedName name="HACOL40401804041243438A20">[1]Anals.!$F$836</definedName>
    <definedName name="HACOL40401804041243438A20PORT">[1]Anals.!$F$841</definedName>
    <definedName name="HACOL4040180604124342538A30">[1]Anals.!$F$871</definedName>
    <definedName name="HACOL4040180604124342538A30PORT">[1]Anals.!$F$876</definedName>
    <definedName name="HACOL40401806041243438A30">[1]Anals.!$F$859</definedName>
    <definedName name="HACOL40401806041243438A30PORT">[1]Anals.!$F$864</definedName>
    <definedName name="HACOL4040210404122543438A20">[1]Anals.!$F$1019</definedName>
    <definedName name="HACOL4040210404122543438A20PORT">[1]Anals.!$F$1024</definedName>
    <definedName name="HACOL40402104041243438A20">[1]Anals.!$F$1008</definedName>
    <definedName name="HACOL40402104041243438A20PORT">[1]Anals.!$F$1013</definedName>
    <definedName name="HACOL4040210604122543438A30">[1]Anals.!$F$1043</definedName>
    <definedName name="HACOL4040210604122543438A30PORT">[1]Anals.!$F$1048</definedName>
    <definedName name="HACOL40402106041243438A30">[1]Anals.!$F$1031</definedName>
    <definedName name="HACOL40402106041243438A30PORT">[1]Anals.!$F$1036</definedName>
    <definedName name="HACOL4040240404122543438A20">[1]Anals.!$F$1191</definedName>
    <definedName name="HACOL4040240404122543438A20PORT">[1]Anals.!$F$1196</definedName>
    <definedName name="HACOL40402404041243438A20">[1]Anals.!$F$1180</definedName>
    <definedName name="HACOL40402404041243438A20PORT">[1]Anals.!$F$1185</definedName>
    <definedName name="HACOL4040240604122543438A30">[1]Anals.!$F$1215</definedName>
    <definedName name="HACOL4040240604122543438A30PORT">[1]Anals.!$F$1220</definedName>
    <definedName name="HACOL40402406041243438A30">[1]Anals.!$F$1203</definedName>
    <definedName name="HACOL40402406041243438A30PORT">[1]Anals.!$F$1208</definedName>
    <definedName name="HACOL5050124404344138A20LIG">[1]Anals.!$F$666</definedName>
    <definedName name="HACOL5050124404344138A20MANO">[1]Anals.!$F$670</definedName>
    <definedName name="HACOL5050180404344138A20">[1]Anals.!$F$890</definedName>
    <definedName name="HACOL5050180404344138A20PORT">[1]Anals.!$F$895</definedName>
    <definedName name="HACOL5050180604344138A20">[1]Anals.!$F$902</definedName>
    <definedName name="HACOL5050180604344138A20PORT">[1]Anals.!$F$907</definedName>
    <definedName name="HACOL5050210404344138A20">[1]Anals.!$F$1062</definedName>
    <definedName name="HACOL5050210404344138A20PORT">[1]Anals.!$F$1067</definedName>
    <definedName name="HACOL5050210604344138A20">[1]Anals.!$F$1074</definedName>
    <definedName name="HACOL5050210604344138A20PORT">[1]Anals.!$F$1079</definedName>
    <definedName name="HACOL5050240404344138A20">[1]Anals.!$F$1234</definedName>
    <definedName name="HACOL5050240404344138A20PORT">[1]Anals.!$F$1239</definedName>
    <definedName name="HACOL5050240604344138A20">[1]Anals.!$F$1246</definedName>
    <definedName name="HACOL5050240604344138A20PORT">[1]Anals.!$F$1251</definedName>
    <definedName name="HACOL60601244012138A20LIG">[1]Anals.!$F$683</definedName>
    <definedName name="HACOL60601244012138A20MANO">[1]Anals.!$F$687</definedName>
    <definedName name="HACOL60601804012138A20">[1]Anals.!$F$920</definedName>
    <definedName name="HACOL60601804012138A30PORT">[1]Anals.!$F$925</definedName>
    <definedName name="HACOL60601806012138A30">[1]Anals.!$F$931</definedName>
    <definedName name="HACOL60601806012138A30PORT">[1]Anals.!$F$936</definedName>
    <definedName name="HACOL60602104012138A20">[1]Anals.!$F$1092</definedName>
    <definedName name="HACOL60602104012138A30PORT">[1]Anals.!$F$1097</definedName>
    <definedName name="HACOL60602106012138A30">[1]Anals.!$F$1103</definedName>
    <definedName name="HACOL60602106012138A30PORT">[1]Anals.!$F$1108</definedName>
    <definedName name="HACOL60602404012138A20">[1]Anals.!$F$1264</definedName>
    <definedName name="HACOL60602404012138A20PORT">[1]Anals.!$F$1269</definedName>
    <definedName name="HACOL60602406012138A20">[1]Anals.!$F$1275</definedName>
    <definedName name="HACOL60602406012138A20PORT">[1]Anals.!$F$1280</definedName>
    <definedName name="HACOLA15201244043814A20LIG">[1]Anals.!$F$1295</definedName>
    <definedName name="HACOLA15201244043814A20MANO">[1]Anals.!$F$1307</definedName>
    <definedName name="HACOLA20201244043814A20LIG">[1]Anals.!$F$1343</definedName>
    <definedName name="HACOLA20201244043814A20MANO">[1]Anals.!$F$1355</definedName>
    <definedName name="HADIN10201244023821214A20LIG">[1]Anals.!$F$1371</definedName>
    <definedName name="HADIN10201244023821214A20MANO">[1]Anals.!$F$1384</definedName>
    <definedName name="HADIN10201804023821214A20">[1]Anals.!$F$1473</definedName>
    <definedName name="HADIN15201244023831214A20LIG">[1]Anals.!$F$1397</definedName>
    <definedName name="HADIN15201244023831214A20MANO">[1]Anals.!$F$1410</definedName>
    <definedName name="HADIN15201804023831214A20">[1]Anals.!$F$1486</definedName>
    <definedName name="HADIN20201244023831238A20LIG">[1]Anals.!$F$1448</definedName>
    <definedName name="HADIN20201244023831238A20MANO">[1]Anals.!$F$1460</definedName>
    <definedName name="HADIN20201804023831238A20">[1]Anals.!$F$1498</definedName>
    <definedName name="HALOS10124403825A25LIGW">[1]Anals.!$F$1517</definedName>
    <definedName name="HALOS101244038A25LIGW">[1]Anals.!$F$1513</definedName>
    <definedName name="HALOS10124603825A25LIGW">[1]Anals.!$F$1527</definedName>
    <definedName name="HALOS101246038A25LIGW">[1]Anals.!$F$1522</definedName>
    <definedName name="HALOS10180403825A25">[1]Anals.!$F$1569</definedName>
    <definedName name="HALOS101804038A25">[1]Anals.!$F$1565</definedName>
    <definedName name="HALOS10180603825A25">[1]Anals.!$F$1579</definedName>
    <definedName name="HALOS101806038A25">[1]Anals.!$F$1574</definedName>
    <definedName name="HALOS12124403825A25LIGW">[1]Anals.!$F$1543</definedName>
    <definedName name="HALOS121244038A25LIGW">[1]Anals.!$F$1539</definedName>
    <definedName name="HALOS12124603825A25LIGW">[1]Anals.!$F$1553</definedName>
    <definedName name="HALOS121246038A25LIGW">[1]Anals.!$F$1548</definedName>
    <definedName name="HALOS12180403825A25">[1]Anals.!$F$1595</definedName>
    <definedName name="HALOS121804038A25">[1]Anals.!$F$1591</definedName>
    <definedName name="HALOS12180603825A25">[1]Anals.!$F$1605</definedName>
    <definedName name="HALOS121806038A25">[1]Anals.!$F$1600</definedName>
    <definedName name="HAMUR15180403825A20X202CAR">[1]Anals.!$F$1625</definedName>
    <definedName name="HAMUR151804038A20X202CAR">[1]Anals.!$F$1621</definedName>
    <definedName name="HAMUR15180603825A20X202CAR">[1]Anals.!$F$1635</definedName>
    <definedName name="HAMUR151806038A20X202CAR">[1]Anals.!$F$1630</definedName>
    <definedName name="HAMUR15210403825A20X202CAR">[1]Anals.!$F$1652</definedName>
    <definedName name="HAMUR152104038A20X202CAR">[1]Anals.!$F$1648</definedName>
    <definedName name="HAMUR15210603825A20X202CAR">[1]Anals.!$F$1662</definedName>
    <definedName name="HAMUR152106038A20X202CAR">[1]Anals.!$F$1657</definedName>
    <definedName name="HAMUR15240403825A20X202CAR">[1]Anals.!$F$1679</definedName>
    <definedName name="HAMUR152404038A20X202CAR">[1]Anals.!$F$1675</definedName>
    <definedName name="HAMUR15240603825A20X202CAR">[1]Anals.!$F$1689</definedName>
    <definedName name="HAMUR152406038A20X202CAR">[1]Anals.!$F$1684</definedName>
    <definedName name="HAMUR20180403825A20X202CAR">[1]Anals.!$F$1706</definedName>
    <definedName name="HAMUR201804038A20X202CAR">[1]Anals.!$F$1702</definedName>
    <definedName name="HAMUR20180603825A20X202CAR">[1]Anals.!$F$1716</definedName>
    <definedName name="HAMUR201806038A20X202CAR">[1]Anals.!$F$1711</definedName>
    <definedName name="HAMUR20210401225A10X102CAR">[1]Anals.!$F$1760</definedName>
    <definedName name="HAMUR20210401225A20X202CAR">[1]Anals.!$F$1787</definedName>
    <definedName name="HAMUR202104012A10X102CAR">[1]Anals.!$F$1756</definedName>
    <definedName name="HAMUR202104012A20X202CAR">[1]Anals.!$F$1783</definedName>
    <definedName name="HAMUR20210403825A20X202CAR">[1]Anals.!$F$1733</definedName>
    <definedName name="HAMUR202104038A20X202CAR">[1]Anals.!$F$1729</definedName>
    <definedName name="HAMUR20210601225A10X102CAR">[1]Anals.!$F$1770</definedName>
    <definedName name="HAMUR20210601225A20X202CAR">[1]Anals.!$F$1797</definedName>
    <definedName name="HAMUR202106012A10X102CAR">[1]Anals.!$F$1765</definedName>
    <definedName name="HAMUR202106012A20X202CAR">[1]Anals.!$F$1792</definedName>
    <definedName name="HAMUR20210603825A20X202CAR">[1]Anals.!$F$1743</definedName>
    <definedName name="HAMUR202106038A20X202CAR">[1]Anals.!$F$1738</definedName>
    <definedName name="HAMUR20240401225A10X102CAR">[1]Anals.!$F$1814</definedName>
    <definedName name="HAMUR20240401225A20X202CAR">[1]Anals.!$F$1841</definedName>
    <definedName name="HAMUR202404012A10X102CAR">[1]Anals.!$F$1810</definedName>
    <definedName name="HAMUR202404012A20X202CAR">[1]Anals.!$F$1837</definedName>
    <definedName name="HAMUR20240601225A10X102CAR">[1]Anals.!$F$1824</definedName>
    <definedName name="HAMUR20240601225A20X202CAR">[1]Anals.!$F$1851</definedName>
    <definedName name="HAMUR202406012A10X102CAR">[1]Anals.!$F$1819</definedName>
    <definedName name="HAMUR202406012A20X202CAR">[1]Anals.!$F$1846</definedName>
    <definedName name="HAPISO38A20AD124ESP10">[1]Anals.!$F$4643</definedName>
    <definedName name="HAPISO38A20AD124ESP12">[1]Anals.!$F$4652</definedName>
    <definedName name="HAPISO38A20AD124ESP15">[1]Anals.!$F$4661</definedName>
    <definedName name="HAPISO38A20AD124ESP20">[1]Anals.!$F$4670</definedName>
    <definedName name="HAPISO38A20AD140ESP10">[1]Anals.!$F$4679</definedName>
    <definedName name="HAPISO38A20AD140ESP12">[1]Anals.!$F$4688</definedName>
    <definedName name="HAPISO38A20AD140ESP15">[1]Anals.!$F$4697</definedName>
    <definedName name="HAPISO38A20AD140ESP20">[1]Anals.!$F$4706</definedName>
    <definedName name="HAPISO38A20AD180ESP10">[1]Anals.!$F$4715</definedName>
    <definedName name="HAPISO38A20AD180ESP12">[1]Anals.!$F$4724</definedName>
    <definedName name="HAPISO38A20AD180ESP15">[1]Anals.!$F$4733</definedName>
    <definedName name="HAPISO38A20AD180ESP20">[1]Anals.!$F$4742</definedName>
    <definedName name="HAPISO38A20AD210ESP10">[1]Anals.!$F$4751</definedName>
    <definedName name="HAPISO38A20AD210ESP12">[1]Anals.!$F$4760</definedName>
    <definedName name="HAPISO38A20AD210ESP15">[1]Anals.!$F$4769</definedName>
    <definedName name="HAPISO38A20AD210ESP20">[1]Anals.!$F$4778</definedName>
    <definedName name="HARAMPA12124401225A2038A20LIGWIN">[1]Anals.!$F$1871</definedName>
    <definedName name="HARAMPA12124401225A2038A20MANO">[1]Anals.!$F$1890</definedName>
    <definedName name="HARAMPA121244012A2038A20LIGWIN">[1]Anals.!$F$1866</definedName>
    <definedName name="HARAMPA121244012A2038A20MANO">[1]Anals.!$F$1885</definedName>
    <definedName name="HARAMPA12124601225A2038A20LIGWIN">[1]Anals.!$F$1881</definedName>
    <definedName name="HARAMPA12124601225A2038A20MANO">[1]Anals.!$F$1901</definedName>
    <definedName name="HARAMPA121246012A2038A20LIGWIN">[1]Anals.!$F$1876</definedName>
    <definedName name="HARAMPA121246012A2038A20MANO">[1]Anals.!$F$1896</definedName>
    <definedName name="HARAMPA12180401225A2038A20">[1]Anals.!$F$1918</definedName>
    <definedName name="HARAMPA121804012A2038A20">[1]Anals.!$F$1913</definedName>
    <definedName name="HARAMPA12180601225A2038A20">[1]Anals.!$F$1928</definedName>
    <definedName name="HARAMPA121806012A2038A20">[1]Anals.!$F$1923</definedName>
    <definedName name="HARAMPA12210401225A2038A20">[1]Anals.!$F$1945</definedName>
    <definedName name="HARAMPA122104012A2038A20">[1]Anals.!$F$1940</definedName>
    <definedName name="HARAMPA12210601225A2038A20">[1]Anals.!$F$1955</definedName>
    <definedName name="HARAMPA122106012A2038A20">[1]Anals.!$F$1950</definedName>
    <definedName name="HARAMPA12240401225A2038A20">[1]Anals.!$F$1972</definedName>
    <definedName name="HARAMPA122404012A2038A20">[1]Anals.!$F$1967</definedName>
    <definedName name="HARAMPA12240601225A2038A20">[1]Anals.!$F$1982</definedName>
    <definedName name="HARAMPA122406012A2038A20">[1]Anals.!$F$1977</definedName>
    <definedName name="HAVA15201244043814A20LIG">[1]Anals.!$F$2494</definedName>
    <definedName name="HAVA15201244043814A20MANO">[1]Anals.!$F$2506</definedName>
    <definedName name="HAVA20201244043838A20LIG">[1]Anals.!$F$2517</definedName>
    <definedName name="HAVA20201244043838A20MANO">[1]Anals.!$F$2528</definedName>
    <definedName name="HAVIGA20401244033423838A20LIGWIN">[1]Anals.!$F$1998</definedName>
    <definedName name="HAVIGA20401246033423838A20LIGWIN">[1]Anals.!$F$2004</definedName>
    <definedName name="HAVIGA20401804033423838A20">[1]Anals.!$F$2081</definedName>
    <definedName name="HAVIGA20401804033423838A20POR">[1]Anals.!$F$2086</definedName>
    <definedName name="HAVIGA20401806033423838A20">[1]Anals.!$F$2092</definedName>
    <definedName name="HAVIGA20401806033423838A20POR">[1]Anals.!$F$2098</definedName>
    <definedName name="HAVIGA20402104033423838A20">[1]Anals.!$F$2218</definedName>
    <definedName name="HAVIGA20402104033423838A20POR">[1]Anals.!$F$2223</definedName>
    <definedName name="HAVIGA20402106033423838A20">[1]Anals.!$F$2229</definedName>
    <definedName name="HAVIGA20402106033423838A20POR">[1]Anals.!$F$2235</definedName>
    <definedName name="HAVIGA20402404033423838A20">[1]Anals.!$F$2355</definedName>
    <definedName name="HAVIGA20402404033423838A20POR">[1]Anals.!$F$2360</definedName>
    <definedName name="HAVIGA20402406033423838A20">[1]Anals.!$F$2366</definedName>
    <definedName name="HAVIGA20402406033423838A20POR">[1]Anals.!$F$2372</definedName>
    <definedName name="HAVIGA25501244043423838A25LIGWIN">[1]Anals.!$F$2017</definedName>
    <definedName name="HAVIGA25501246043423838A25LIGWIN">[1]Anals.!$F$2023</definedName>
    <definedName name="HAVIGA25501804043423838A25">[1]Anals.!$F$2111</definedName>
    <definedName name="HAVIGA25501804043423838A25POR">[1]Anals.!$F$2116</definedName>
    <definedName name="HAVIGA25501806043423838A25">[1]Anals.!$F$2122</definedName>
    <definedName name="HAVIGA25501806043423838A25POR">[1]Anals.!$F$2128</definedName>
    <definedName name="HAVIGA25502104043423838A25">[1]Anals.!$F$2248</definedName>
    <definedName name="HAVIGA25502104043423838A25POR">[1]Anals.!$F$2253</definedName>
    <definedName name="HAVIGA25502106043423838A25">[1]Anals.!$F$2259</definedName>
    <definedName name="HAVIGA25502106043423838A25POR">[1]Anals.!$F$2265</definedName>
    <definedName name="HAVIGA25502404043423838A25">[1]Anals.!$F$2385</definedName>
    <definedName name="HAVIGA25502404043423838A25POR">[1]Anals.!$F$2390</definedName>
    <definedName name="HAVIGA25502406043423838A25">[1]Anals.!$F$2396</definedName>
    <definedName name="HAVIGA25502406043423838A25POR">[1]Anals.!$F$2402</definedName>
    <definedName name="HAVIGA3060124404123838A25LIGWIN">[1]Anals.!$F$2036</definedName>
    <definedName name="HAVIGA3060124604123838A25LIGWIN">[1]Anals.!$F$2042</definedName>
    <definedName name="HAVIGA3060180404123838A25">[1]Anals.!$F$2141</definedName>
    <definedName name="HAVIGA3060180404123838A25POR">[1]Anals.!$F$2146</definedName>
    <definedName name="HAVIGA3060180604123838A25">[1]Anals.!$F$2152</definedName>
    <definedName name="HAVIGA3060180604123838A25POR">[1]Anals.!$F$2158</definedName>
    <definedName name="HAVIGA3060210404123838A25">[1]Anals.!$F$2278</definedName>
    <definedName name="HAVIGA3060210404123838A25POR">[1]Anals.!$F$2283</definedName>
    <definedName name="HAVIGA3060210604123838A25">[1]Anals.!$F$2289</definedName>
    <definedName name="HAVIGA3060210604123838A25POR">[1]Anals.!$F$2295</definedName>
    <definedName name="HAVIGA3060240404123838A25">[1]Anals.!$F$2415</definedName>
    <definedName name="HAVIGA3060240404123838A25POR">[1]Anals.!$F$2420</definedName>
    <definedName name="HAVIGA3060240604123838A25">[1]Anals.!$F$2426</definedName>
    <definedName name="HAVIGA3060240604123838A25POR">[1]Anals.!$F$2432</definedName>
    <definedName name="HAVIGA408012440512122538A25LIGWIN">[1]Anals.!$F$2061</definedName>
    <definedName name="HAVIGA4080124405121238A25LIGWIN">[1]Anals.!$F$2056</definedName>
    <definedName name="HAVIGA4080124605121238A25LIGWIN">[1]Anals.!$F$2068</definedName>
    <definedName name="HAVIGA4080180405121238A25">[1]Anals.!$F$2172</definedName>
    <definedName name="HAVIGA4080180405121238A25POR">[1]Anals.!$F$2177</definedName>
    <definedName name="HAVIGA408018060512122538A25">[1]Anals.!$F$2198</definedName>
    <definedName name="HAVIGA408018060512122538A25POR">[1]Anals.!$F$2205</definedName>
    <definedName name="HAVIGA4080180605121238A25">[1]Anals.!$F$2184</definedName>
    <definedName name="HAVIGA4080180605121238A25POR">[1]Anals.!$F$2191</definedName>
    <definedName name="HAVIGA4080210405121238A25">[1]Anals.!$F$2309</definedName>
    <definedName name="HAVIGA4080210405121238A25por">[1]Anals.!$F$2314</definedName>
    <definedName name="HAVIGA408021060512122538A25">[1]Anals.!$F$2335</definedName>
    <definedName name="HAVIGA408021060512122538A25POR">[1]Anals.!$F$2342</definedName>
    <definedName name="HAVIGA4080210605121238A25">[1]Anals.!$F$2321</definedName>
    <definedName name="HAVIGA4080210605121238A25POR">[1]Anals.!$F$2328</definedName>
    <definedName name="HAVIGA4080240405121238A25">[1]Anals.!$F$2446</definedName>
    <definedName name="HAVIGA4080240405121238A25POR">[1]Anals.!$F$2451</definedName>
    <definedName name="HAVIGA408024060512122538A25">[1]Anals.!$F$2472</definedName>
    <definedName name="HAVIGA408024060512122538A25PORT">[1]Anals.!$F$2479</definedName>
    <definedName name="HAVIGA4080240605121238A25">[1]Anals.!$F$2458</definedName>
    <definedName name="HAVIGA4080240605121238A25POR">[1]Anals.!$F$2465</definedName>
    <definedName name="HAVUE4010124402383825A20LIGWIN">[1]Anals.!$F$2547</definedName>
    <definedName name="HAVUE40101244023838A20LIGWIN">[1]Anals.!$F$2543</definedName>
    <definedName name="HAVUE4010124602383825A20LIGWIN">[1]Anals.!$F$2557</definedName>
    <definedName name="HAVUE40101246023838A20LIGWIN">[1]Anals.!$F$2552</definedName>
    <definedName name="HAVUE4010180402383825A20">[1]Anals.!$F$2599</definedName>
    <definedName name="HAVUE40101804023838A20">[1]Anals.!$F$2595</definedName>
    <definedName name="HAVUE40101806023838A20">[1]Anals.!$F$2604</definedName>
    <definedName name="HAVUE4012124402383825A20LIGWIN">[1]Anals.!$F$2573</definedName>
    <definedName name="HAVUE40121244023838A20LIGWIN">[1]Anals.!$F$2569</definedName>
    <definedName name="HAVUE4012124602383825A20LIGWIN">[1]Anals.!$F$2583</definedName>
    <definedName name="HAVUE40121246023838A20LIGWIN">[1]Anals.!$F$2578</definedName>
    <definedName name="HAVUE4012180402383825A20">[1]Anals.!$F$2625</definedName>
    <definedName name="HAVUE40121804023838A20">[1]Anals.!$F$2621</definedName>
    <definedName name="HAVUE4012180602383825A20">[1]Anals.!$F$2635</definedName>
    <definedName name="HAVUE40121806023838A20">[1]Anals.!$F$2630</definedName>
    <definedName name="HAZCH301354081225C634ADLIG">[1]Anals.!$F$2652</definedName>
    <definedName name="HAZCH3013540812C634ADLIG">[1]Anals.!$F$2645</definedName>
    <definedName name="HAZCH301356081225C634ADLIG">[1]Anals.!$F$2666</definedName>
    <definedName name="HAZCH3013560812C634ADLIG">[1]Anals.!$F$2659</definedName>
    <definedName name="HAZCH301404081225C634AD">[1]Anals.!$F$2708</definedName>
    <definedName name="HAZCH3014040812C634AD">[1]Anals.!$F$2701</definedName>
    <definedName name="HAZCH301406081225C634AD">[1]Anals.!$F$2722</definedName>
    <definedName name="HAZCH3014060812C634AD">[1]Anals.!$F$2715</definedName>
    <definedName name="HAZCH301804081225C634AD">[1]Anals.!$F$2764</definedName>
    <definedName name="HAZCH3018040812C634AD">[1]Anals.!$F$2757</definedName>
    <definedName name="HAZCH301806081225C634AD">[1]Anals.!$F$2778</definedName>
    <definedName name="HAZCH3018060812C634AD">[1]Anals.!$F$2771</definedName>
    <definedName name="HAZCH302104081225C634AD">[1]Anals.!$F$2820</definedName>
    <definedName name="HAZCH3021040812C634AD">[1]Anals.!$F$2813</definedName>
    <definedName name="HAZCH302106081225C634AD">[1]Anals.!$F$2834</definedName>
    <definedName name="HAZCH3021060812C634AD">[1]Anals.!$F$2827</definedName>
    <definedName name="HAZCH302404081225C634AD">[1]Anals.!$F$2876</definedName>
    <definedName name="HAZCH3024040812C634AD">[1]Anals.!$F$2869</definedName>
    <definedName name="HAZCH302406081225C634AD">[1]Anals.!$F$2890</definedName>
    <definedName name="HAZCH3024060812C634AD">[1]Anals.!$F$2883</definedName>
    <definedName name="HAZCH35180401225A15ADC18342CAM">[1]Anals.!$F$2935</definedName>
    <definedName name="HAZCH351804012A15ADC18342CAM">[1]Anals.!$F$2928</definedName>
    <definedName name="HAZCH35180601225A15ADC18342CAM">[1]Anals.!$F$2949</definedName>
    <definedName name="HAZCH351806012A15ADC18342CAM">[1]Anals.!$F$2942</definedName>
    <definedName name="HAZCH35210401225A15ADC18342CAM">[1]Anals.!$F$2963</definedName>
    <definedName name="HAZCH352104012A15ADC18342CAM">[1]Anals.!$F$2956</definedName>
    <definedName name="HAZCH35210601225A15ADC18342CAM">[1]Anals.!$F$2977</definedName>
    <definedName name="HAZCH352106012A15ADC18342CAM">[1]Anals.!$F$2970</definedName>
    <definedName name="HAZCH35240401225A15ADC18342CAM">[1]Anals.!$F$2991</definedName>
    <definedName name="HAZCH352404012A15ADC18342CAM">[1]Anals.!$F$2984</definedName>
    <definedName name="HAZCH35240601225A15ADC18342CAM">[1]Anals.!$F$3005</definedName>
    <definedName name="HAZCH352406012A15ADC18342CAM">[1]Anals.!$F$2998</definedName>
    <definedName name="HAZCH4013540812C634ADLIG">[1]Anals.!$F$2673</definedName>
    <definedName name="HAZCH4013560812C634ADLIG">[1]Anals.!$F$2680</definedName>
    <definedName name="HAZCH401404081225C634AD">[1]Anals.!$F$2736</definedName>
    <definedName name="HAZCH4014040812C634AD">[1]Anals.!$F$2729</definedName>
    <definedName name="HAZCH401804081225C634AD">[1]Anals.!$F$2792</definedName>
    <definedName name="HAZCH4018040812C634AD">[1]Anals.!$F$2785</definedName>
    <definedName name="HAZCH402104081225C634AD">[1]Anals.!$F$2848</definedName>
    <definedName name="HAZCH4021040812C634AD">[1]Anals.!$F$2841</definedName>
    <definedName name="HAZCH402404081225C634AD">[1]Anals.!$F$2904</definedName>
    <definedName name="HAZCH4024040812C634AD">[1]Anals.!$F$2897</definedName>
    <definedName name="HAZCH402406081225C634AD">[1]Anals.!$F$2918</definedName>
    <definedName name="HAZCH4024060812C634AD">[1]Anals.!$F$2911</definedName>
    <definedName name="HAZCH601356081225C634ADLIG">[1]Anals.!$F$2694</definedName>
    <definedName name="HAZCH6013560812C634ADLIG">[1]Anals.!$F$2687</definedName>
    <definedName name="HAZCH601406081225C634AD">[1]Anals.!$F$2750</definedName>
    <definedName name="HAZCH6014060812C634AD">[1]Anals.!$F$2743</definedName>
    <definedName name="HAZCH601806081225C634AD">[1]Anals.!$F$2806</definedName>
    <definedName name="HAZCH6018060812C634AD">[1]Anals.!$F$2799</definedName>
    <definedName name="HAZCH602106081225C634AD">[1]Anals.!$F$2862</definedName>
    <definedName name="HAZCH6021060812C634AD">[1]Anals.!$F$2855</definedName>
    <definedName name="HAZM201512423838A30LIG">[1]Anals.!$F$3035</definedName>
    <definedName name="HAZM301512423838A30LIG">[1]Anals.!$F$3041</definedName>
    <definedName name="HAZM302012423838A25LIG">[1]Anals.!$F$3053</definedName>
    <definedName name="HAZM302013523838A25LIG">[1]Anals.!$F$3014</definedName>
    <definedName name="HAZM302014023838A25">[1]Anals.!$F$3074</definedName>
    <definedName name="HAZM30X20180">[1]Anals.!$F$3095</definedName>
    <definedName name="HAZM401512423838A30LIG">[1]Anals.!$F$3047</definedName>
    <definedName name="HAZM452012433838A25LIG">[1]Anals.!$F$3058</definedName>
    <definedName name="HAZM452013533838A25LIG">[1]Anals.!$F$3019</definedName>
    <definedName name="HAZM452014033838A25">[1]Anals.!$F$3079</definedName>
    <definedName name="HAZM452018033838A25">[1]Anals.!$F$3100</definedName>
    <definedName name="HAZM452512433838A25LIG">[1]Anals.!$F$3063</definedName>
    <definedName name="HAZM452513533838A25LIG">[1]Anals.!$F$3024</definedName>
    <definedName name="HAZM452514033838A25">[1]Anals.!$F$3084</definedName>
    <definedName name="HAZM452521033838A25">[1]Anals.!$F$3115</definedName>
    <definedName name="HAZM452524033838A25">[1]Anals.!$F$3125</definedName>
    <definedName name="HAZM45X25180">[1]Anals.!$F$3105</definedName>
    <definedName name="HAZM602512433838A25LIG">[1]Anals.!$F$3068</definedName>
    <definedName name="HAZM602513533838A25LIG">[1]Anals.!$F$3029</definedName>
    <definedName name="HAZM602514033838A25">[1]Anals.!$F$3089</definedName>
    <definedName name="HAZM602521033838A25">[1]Anals.!$F$3120</definedName>
    <definedName name="HAZM602524033838A25">[1]Anals.!$F$3130</definedName>
    <definedName name="HAZM60X25180">[1]Anals.!$F$3110</definedName>
    <definedName name="hligadora">[1]Anals.!$F$3246</definedName>
    <definedName name="HORM124">[1]Anals.!$F$3302</definedName>
    <definedName name="HORM124LIGADORA">[1]Anals.!$F$3309</definedName>
    <definedName name="HORM124LIGAWINCHE">[1]Anals.!$F$3316</definedName>
    <definedName name="HORM135">[1]Anals.!$F$3281</definedName>
    <definedName name="HORM135LIGADORA">[1]Anals.!$F$3288</definedName>
    <definedName name="HORM135LIGAWINCHE">[1]Anals.!$F$3295</definedName>
    <definedName name="HORM140">[1]Anals.!$F$3138</definedName>
    <definedName name="HORM160">[1]Anals.!$F$3143</definedName>
    <definedName name="HORM180">[1]Anals.!$F$3148</definedName>
    <definedName name="HORM210">[1]Anals.!$F$3153</definedName>
    <definedName name="HORM240">[1]Anals.!$F$3158</definedName>
    <definedName name="HORM250">[1]Anals.!$F$3163</definedName>
    <definedName name="HORM260">[1]Anals.!$F$3168</definedName>
    <definedName name="HORM280">[1]Anals.!$F$3173</definedName>
    <definedName name="HORM300">[1]Anals.!$F$3178</definedName>
    <definedName name="HORM315">[1]Anals.!$F$3183</definedName>
    <definedName name="HORM350">[1]Anals.!$F$3188</definedName>
    <definedName name="HORM400">[1]Anals.!$F$3193</definedName>
    <definedName name="HORMFROT">[1]Anals.!$F$4786</definedName>
    <definedName name="hwinche">[1]Anals.!$F$3253</definedName>
    <definedName name="IMPEST">[1]Anals.!$F$3325</definedName>
    <definedName name="INOALARBCO">[1]Anals.!$F$3996</definedName>
    <definedName name="INOALARCOL">[1]Anals.!$F$4022</definedName>
    <definedName name="INOBCOSER">[1]Anals.!$F$3970</definedName>
    <definedName name="INOBCOTAPASER">[1]Anals.!$F$3944</definedName>
    <definedName name="INSUMO">#N/A</definedName>
    <definedName name="INTERRUPTOR3VIAS">[1]Anals.!$F$3388</definedName>
    <definedName name="INTERRUPTOR4VIAS">[1]Anals.!$F$3399</definedName>
    <definedName name="INTERRUPTORDOBLE">[1]Anals.!$F$3366</definedName>
    <definedName name="INTERRUPTORPILOTO">[1]Anals.!$F$3410</definedName>
    <definedName name="INTERRUPTORSENCILLO">[1]Anals.!$F$3355</definedName>
    <definedName name="INTERRUPTORTRIPLE">[1]Anals.!$F$3377</definedName>
    <definedName name="LAVGRA1BCO">[1]Anals.!$F$4071</definedName>
    <definedName name="LAVGRA2BCO">[1]Anals.!$F$4046</definedName>
    <definedName name="LAVM1917BCO">[1]Anals.!$F$4097</definedName>
    <definedName name="LAVM1917COL">[1]Anals.!$F$4123</definedName>
    <definedName name="LAVMOVABCO">[1]Anals.!$F$4150</definedName>
    <definedName name="LAVMOVACOL">[1]Anals.!$F$4177</definedName>
    <definedName name="LAVMSERBCO">[1]Anals.!$F$4203</definedName>
    <definedName name="LIGALIGA">[1]Anals.!$F$3262</definedName>
    <definedName name="ligawinche">[1]Anals.!$F$3274</definedName>
    <definedName name="llllllllllllllllllllllllllllllllllllllllllllllllllllllllllllllllllllllllllllllllllllllllllllllllllllll">#REF!</definedName>
    <definedName name="LUZCENITAL">[1]Anals.!$F$3344</definedName>
    <definedName name="MALLACICL6HG">[1]Anals.!$F$4383</definedName>
    <definedName name="MEZCALAREPMOR">[1]Anals.!$F$4415</definedName>
    <definedName name="MEZEMP">[1]Anals.!$F$4397</definedName>
    <definedName name="MO">#N/A</definedName>
    <definedName name="MORTERO110">[1]Anals.!$F$4421</definedName>
    <definedName name="MORTERO12">[1]Anals.!$F$4410</definedName>
    <definedName name="MORTERO13">[1]Anals.!$F$4392</definedName>
    <definedName name="MORTERO14">[1]Anals.!$F$4403</definedName>
    <definedName name="NATILLA">[1]Anals.!$F$375</definedName>
    <definedName name="NOTA">#N/A</definedName>
    <definedName name="ORI12FBCO">[1]Anals.!$F$4225</definedName>
    <definedName name="ORI12FBCOFLUX">[1]Anals.!$F$4243</definedName>
    <definedName name="ORI1FBCO">[1]Anals.!$F$4265</definedName>
    <definedName name="ORI1FBCOFLUX">[1]Anals.!$F$4283</definedName>
    <definedName name="ORIPEQBCO">[1]Anals.!$F$4305</definedName>
    <definedName name="PANEL12CIR">[1]Anals.!$F$3511</definedName>
    <definedName name="PANEL16CIR">[1]Anals.!$F$3518</definedName>
    <definedName name="PANEL24CIR">[1]Anals.!$F$3525</definedName>
    <definedName name="PANEL2CIR">[1]Anals.!$F$3483</definedName>
    <definedName name="PANEL4CIR">[1]Anals.!$F$3490</definedName>
    <definedName name="PANEL6CIR">[1]Anals.!$F$3497</definedName>
    <definedName name="PANEL8CIR">[1]Anals.!$F$3504</definedName>
    <definedName name="PINTACRIEXT">[1]Anals.!$F$4430</definedName>
    <definedName name="PINTACRIEXTAND">[1]Anals.!$F$4443</definedName>
    <definedName name="PINTACRIINT">[1]Anals.!$F$4436</definedName>
    <definedName name="PINTECO">[1]Anals.!$F$4462</definedName>
    <definedName name="PINTEPOX">[1]Anals.!$F$4450</definedName>
    <definedName name="PINTLACA">[1]Anals.!$F$4456</definedName>
    <definedName name="PINTMAN">[1]Anals.!$F$4469</definedName>
    <definedName name="PINTMANAND">[1]Anals.!$F$4477</definedName>
    <definedName name="PISO01">[1]Anals.!$F$4570</definedName>
    <definedName name="PISO09">[1]Anals.!$F$4580</definedName>
    <definedName name="PISOADOCLAGRIS">[1]Anals.!$F$4497</definedName>
    <definedName name="PISOADOCLAQUEM">[1]Anals.!$F$4515</definedName>
    <definedName name="PISOADOCLAROJO">[1]Anals.!$F$4506</definedName>
    <definedName name="PISOADOCOLGRIS">[1]Anals.!$F$4524</definedName>
    <definedName name="PISOADOCOLROJO">[1]Anals.!$F$4533</definedName>
    <definedName name="PISOADOMEDGRIS">[1]Anals.!$F$4542</definedName>
    <definedName name="PISOADOMEDQUEM">[1]Anals.!$F$4560</definedName>
    <definedName name="PISOADOMEDROJO">[1]Anals.!$F$4551</definedName>
    <definedName name="PISOGRA1233030BCO">[1]Anals.!$F$4616</definedName>
    <definedName name="PISOGRA1234040BCO">[1]Anals.!$F$4634</definedName>
    <definedName name="PISOGRABOTI4040BCO">[1]Anals.!$F$4589</definedName>
    <definedName name="PISOGRABOTI4040COL">[1]Anals.!$F$4598</definedName>
    <definedName name="PISOGRAPROY4040">[1]Anals.!$F$4607</definedName>
    <definedName name="PISOHFV10">[1]Anals.!$F$4794</definedName>
    <definedName name="PISOLADEXAPEQ">[1]Anals.!$F$4811</definedName>
    <definedName name="PISOLADFERIAPEQ">[1]Anals.!$F$4819</definedName>
    <definedName name="PISOMOSROJ2525">[1]Anals.!$F$4827</definedName>
    <definedName name="PISOPUL10">[1]Anals.!$F$4803</definedName>
    <definedName name="PLIGADORA2">[1]Ins.1!$E$584</definedName>
    <definedName name="_xlnm.Print_Area" localSheetId="0">'Sede Central'!$A$1:$G$237</definedName>
    <definedName name="Print_Area_MI">[3]Hoja1!$A$1:$G$92</definedName>
    <definedName name="PTAFRANCAOBA">[1]Anals.!$F$4986</definedName>
    <definedName name="PTAFRANCAOBAM2">[1]Anals.!$C$4986</definedName>
    <definedName name="PTAPANCORCAOBA">[1]Anals.!$F$4957</definedName>
    <definedName name="PTAPANCORCAOBAM2">[1]Anals.!$C$4957</definedName>
    <definedName name="PTAPANCORPINO">[1]Anals.!$F$4948</definedName>
    <definedName name="PTAPANCORPINOM2">[1]Anals.!$C$4948</definedName>
    <definedName name="PTAPANESPCAOBA">[1]Anals.!$F$4966</definedName>
    <definedName name="PTAPANESPCAOBAM2">[1]Anals.!$C$4966</definedName>
    <definedName name="PTAPANVAIVENCAOBA">[1]Anals.!$F$4974</definedName>
    <definedName name="PTAPANVAIVENCAOBAM2">[1]Anals.!$C$4974</definedName>
    <definedName name="PTAPLY">[1]Anals.!$F$4939</definedName>
    <definedName name="PTAPLYM2">[1]Anals.!$C$4939</definedName>
    <definedName name="PWINCHE2000K">[1]Ins.1!$E$592</definedName>
    <definedName name="QUICIOGRA30BCO">[1]Anals.!$F$4841</definedName>
    <definedName name="QUICIOGRA40BCO">[1]Anals.!$F$4848</definedName>
    <definedName name="QUICIOGRABOTI40COL">[1]Anals.!$F$4834</definedName>
    <definedName name="QUICIOLAD">[1]Anals.!$F$4862</definedName>
    <definedName name="QUICIOMOS25ROJ">[1]Anals.!$F$4855</definedName>
    <definedName name="RELLENOCAL">[1]Anals.!$F$5008</definedName>
    <definedName name="RELLENOCALEQ">[1]Anals.!$F$5015</definedName>
    <definedName name="RELLENOCALGRAN">[1]Anals.!$F$5022</definedName>
    <definedName name="RELLENOCALGRANEQ">[1]Anals.!$F$5030</definedName>
    <definedName name="RELLENOGRAN">[1]Anals.!$F$4995</definedName>
    <definedName name="RELLENOGRANEQ">[1]Anals.!$F$5002</definedName>
    <definedName name="RELLENOREP">[1]Anals.!$F$5035</definedName>
    <definedName name="RELLENOREPEQ">[1]Anals.!$F$5041</definedName>
    <definedName name="REMOCIONCVMANO">[1]Anals.!$F$5045</definedName>
    <definedName name="REPELLOTECHO">[1]Anals.!$F$392</definedName>
    <definedName name="REPLANTEO">[1]Anals.!$F$5059</definedName>
    <definedName name="REPLANTEOM">[1]Anals.!$F$5060</definedName>
    <definedName name="RESANE">[1]Anals.!$F$380</definedName>
    <definedName name="REVCER01">[1]Anals.!$F$5072</definedName>
    <definedName name="REVCER09">[1]Anals.!$F$5080</definedName>
    <definedName name="REVLAD248">[1]Anals.!$F$5093</definedName>
    <definedName name="REVLADBIS228">[1]Anals.!$F$5086</definedName>
    <definedName name="SALCAL">[1]Anals.!$F$3444</definedName>
    <definedName name="SALTEL">[1]Anals.!$F$3454</definedName>
    <definedName name="SEPTICOCAL">[1]Anals.!$F$3709</definedName>
    <definedName name="SEPTICOROC">[1]Anals.!$F$3724</definedName>
    <definedName name="SEPTICOTIE">[1]Anals.!$F$3739</definedName>
    <definedName name="SILICOOL">[1]Anals.!$F$3331</definedName>
    <definedName name="TECHOASBTIJPIN">[1]Anals.!$F$5107</definedName>
    <definedName name="TECHOTEJASFFORROCAO">[1]Anals.!$F$5131</definedName>
    <definedName name="TECHOTEJASFFORROCED">[1]Anals.!$F$5155</definedName>
    <definedName name="TECHOTEJASFFORROPINTRA">[1]Anals.!$F$5179</definedName>
    <definedName name="TECHOTEJASFFORROROBBRA">[1]Anals.!$F$5203</definedName>
    <definedName name="TECHOTEJCURVFORROCAO">[1]Anals.!$F$5230</definedName>
    <definedName name="TECHOTEJCURVFORROCED">[1]Anals.!$F$5257</definedName>
    <definedName name="TECHOTEJCURVFORROPINTRA">[1]Anals.!$F$5284</definedName>
    <definedName name="TECHOTEJCURVFORROROBBRA">[1]Anals.!$F$5311</definedName>
    <definedName name="TECHOTEJCURVSOBREFINO">[1]Anals.!$F$5321</definedName>
    <definedName name="TECHOTEJCURVTIJPIN">[1]Anals.!$F$5333</definedName>
    <definedName name="TECHOZIN26TIJPIN">[1]Anals.!$F$5344</definedName>
    <definedName name="TIMBRE">[1]Anals.!$F$3465</definedName>
    <definedName name="TRAGRACAL">[1]Anals.!$F$4314</definedName>
    <definedName name="TRAGRAROC">[1]Anals.!$F$4323</definedName>
    <definedName name="TRAGRATIE">[1]Anals.!$F$4332</definedName>
    <definedName name="VACIADOAMANO">[1]Anals.!$F$3213</definedName>
    <definedName name="VERGRAGRI">[1]Anals.!$F$4355</definedName>
    <definedName name="VSALALUMBCOMAN">[1]Anals.!$F$5386</definedName>
    <definedName name="VSALALUMBCOPAL">[1]Anals.!$F$5410</definedName>
    <definedName name="VSALALUMBROMAN">[1]Anals.!$F$5392</definedName>
    <definedName name="VSALALUMBROVBROMAN">[1]Anals.!$F$5398</definedName>
    <definedName name="VSALALUMNATVBROPAL">[1]Anals.!$F$5416</definedName>
    <definedName name="VSALALUMNATVCMAN">[1]Anals.!$F$5380</definedName>
    <definedName name="VSALALUMNATVCPAL">[1]Anals.!$F$5404</definedName>
    <definedName name="ZABALETAPISO">[1]Anals.!$F$4866</definedName>
    <definedName name="ZABALETATECHO">[1]Anals.!$F$5372</definedName>
    <definedName name="ZOCESCGRAPROYAL">[1]Anals.!$F$4892</definedName>
    <definedName name="ZOCGRA30BCO">[1]Anals.!$F$4899</definedName>
    <definedName name="ZOCGRA30GRIS">[1]Anals.!$F$4906</definedName>
    <definedName name="ZOCGRA40BCO">[1]Anals.!$F$4913</definedName>
    <definedName name="ZOCGRABOTI40BCO">[1]Anals.!$F$4873</definedName>
    <definedName name="ZOCGRABOTI40COL">[1]Anals.!$F$4880</definedName>
    <definedName name="ZOCGRAPROYAL40">[1]Anals.!$F$4887</definedName>
    <definedName name="ZOCLAD28">[1]Anals.!$F$4920</definedName>
    <definedName name="ZOCMOSROJ25">[1]Anals.!$F$4927</definedName>
  </definedNames>
  <calcPr calcId="191029"/>
</workbook>
</file>

<file path=xl/calcChain.xml><?xml version="1.0" encoding="utf-8"?>
<calcChain xmlns="http://schemas.openxmlformats.org/spreadsheetml/2006/main">
  <c r="I233" i="35" l="1"/>
  <c r="I225" i="35"/>
  <c r="I229" i="35" s="1"/>
  <c r="C223" i="35"/>
  <c r="F223" i="35" s="1"/>
  <c r="G223" i="35" s="1"/>
  <c r="C220" i="35"/>
  <c r="F220" i="35" s="1"/>
  <c r="G220" i="35" s="1"/>
  <c r="F26" i="35" l="1"/>
  <c r="C212" i="35" l="1"/>
  <c r="F212" i="35" s="1"/>
  <c r="F197" i="35"/>
  <c r="C215" i="35"/>
  <c r="F215" i="35" s="1"/>
  <c r="G215" i="35" s="1"/>
  <c r="F211" i="35"/>
  <c r="C208" i="35"/>
  <c r="F208" i="35" s="1"/>
  <c r="G208" i="35" s="1"/>
  <c r="C205" i="35"/>
  <c r="F205" i="35" s="1"/>
  <c r="G205" i="35" s="1"/>
  <c r="F202" i="35"/>
  <c r="C201" i="35"/>
  <c r="F201" i="35" s="1"/>
  <c r="G202" i="35" s="1"/>
  <c r="F198" i="35"/>
  <c r="F196" i="35"/>
  <c r="F195" i="35"/>
  <c r="F194" i="35"/>
  <c r="F191" i="35"/>
  <c r="F190" i="35"/>
  <c r="C187" i="35"/>
  <c r="F187" i="35" s="1"/>
  <c r="C186" i="35"/>
  <c r="F186" i="35" s="1"/>
  <c r="F185" i="35"/>
  <c r="C182" i="35"/>
  <c r="F182" i="35" s="1"/>
  <c r="G182" i="35" s="1"/>
  <c r="C178" i="35"/>
  <c r="C177" i="35"/>
  <c r="F177" i="35" s="1"/>
  <c r="C176" i="35"/>
  <c r="F176" i="35" s="1"/>
  <c r="G191" i="35" l="1"/>
  <c r="G198" i="35"/>
  <c r="G212" i="35"/>
  <c r="G187" i="35"/>
  <c r="C179" i="35"/>
  <c r="F179" i="35" s="1"/>
  <c r="F178" i="35"/>
  <c r="C18" i="35"/>
  <c r="G179" i="35" l="1"/>
  <c r="F14" i="35"/>
  <c r="C15" i="35"/>
  <c r="F15" i="35"/>
  <c r="C16" i="35"/>
  <c r="C17" i="35"/>
  <c r="F17" i="35" s="1"/>
  <c r="F18" i="35"/>
  <c r="F19" i="35"/>
  <c r="F22" i="35"/>
  <c r="F23" i="35"/>
  <c r="F24" i="35"/>
  <c r="C25" i="35"/>
  <c r="C27" i="35"/>
  <c r="F27" i="35"/>
  <c r="C28" i="35"/>
  <c r="F31" i="35"/>
  <c r="F32" i="35"/>
  <c r="C37" i="35"/>
  <c r="F37" i="35" s="1"/>
  <c r="F38" i="35"/>
  <c r="F39" i="35"/>
  <c r="F40" i="35"/>
  <c r="F41" i="35"/>
  <c r="C44" i="35"/>
  <c r="C47" i="35"/>
  <c r="F47" i="35" s="1"/>
  <c r="C48" i="35"/>
  <c r="F48" i="35" s="1"/>
  <c r="F49" i="35"/>
  <c r="C50" i="35"/>
  <c r="F50" i="35" s="1"/>
  <c r="C53" i="35"/>
  <c r="F53" i="35" s="1"/>
  <c r="G53" i="35" s="1"/>
  <c r="C56" i="35"/>
  <c r="C57" i="35" s="1"/>
  <c r="F57" i="35" s="1"/>
  <c r="C58" i="35"/>
  <c r="F58" i="35" s="1"/>
  <c r="F61" i="35"/>
  <c r="G61" i="35" s="1"/>
  <c r="C65" i="35"/>
  <c r="F66" i="35"/>
  <c r="F69" i="35"/>
  <c r="C70" i="35"/>
  <c r="F70" i="35" s="1"/>
  <c r="F76" i="35"/>
  <c r="F77" i="35"/>
  <c r="F78" i="35"/>
  <c r="F79" i="35"/>
  <c r="F80" i="35"/>
  <c r="F81" i="35"/>
  <c r="F82" i="35"/>
  <c r="F83" i="35"/>
  <c r="F84" i="35"/>
  <c r="F85" i="35"/>
  <c r="F86" i="35"/>
  <c r="C89" i="35"/>
  <c r="F90" i="35"/>
  <c r="F93" i="35"/>
  <c r="F94" i="35"/>
  <c r="F97" i="35"/>
  <c r="F98" i="35"/>
  <c r="F99" i="35"/>
  <c r="F100" i="35"/>
  <c r="F101" i="35"/>
  <c r="F102" i="35"/>
  <c r="F105" i="35"/>
  <c r="F106" i="35"/>
  <c r="C109" i="35"/>
  <c r="F109" i="35" s="1"/>
  <c r="G109" i="35" s="1"/>
  <c r="F112" i="35"/>
  <c r="G112" i="35" s="1"/>
  <c r="F116" i="35"/>
  <c r="F117" i="35"/>
  <c r="F118" i="35"/>
  <c r="F119" i="35"/>
  <c r="F120" i="35"/>
  <c r="F121" i="35"/>
  <c r="F122" i="35"/>
  <c r="C125" i="35"/>
  <c r="F128" i="35"/>
  <c r="G128" i="35" s="1"/>
  <c r="F131" i="35"/>
  <c r="F132" i="35"/>
  <c r="F133" i="35"/>
  <c r="F134" i="35"/>
  <c r="F135" i="35"/>
  <c r="F136" i="35"/>
  <c r="F139" i="35"/>
  <c r="F140" i="35"/>
  <c r="C143" i="35"/>
  <c r="F143" i="35" s="1"/>
  <c r="G143" i="35" s="1"/>
  <c r="F146" i="35"/>
  <c r="G146" i="35" s="1"/>
  <c r="F150" i="35"/>
  <c r="G150" i="35" s="1"/>
  <c r="F153" i="35"/>
  <c r="G153" i="35" s="1"/>
  <c r="F156" i="35"/>
  <c r="F157" i="35"/>
  <c r="F158" i="35"/>
  <c r="F159" i="35"/>
  <c r="F160" i="35"/>
  <c r="F163" i="35"/>
  <c r="G163" i="35" s="1"/>
  <c r="F166" i="35"/>
  <c r="G166" i="35" s="1"/>
  <c r="C169" i="35"/>
  <c r="F169" i="35" s="1"/>
  <c r="G169" i="35" s="1"/>
  <c r="F172" i="35"/>
  <c r="G172" i="35" s="1"/>
  <c r="G32" i="35" l="1"/>
  <c r="F16" i="35"/>
  <c r="G19" i="35" s="1"/>
  <c r="G50" i="35"/>
  <c r="G106" i="35"/>
  <c r="F44" i="35"/>
  <c r="G44" i="35" s="1"/>
  <c r="G94" i="35"/>
  <c r="G160" i="35"/>
  <c r="F125" i="35"/>
  <c r="G125" i="35" s="1"/>
  <c r="G122" i="35"/>
  <c r="F65" i="35"/>
  <c r="G136" i="35"/>
  <c r="G140" i="35"/>
  <c r="F89" i="35"/>
  <c r="G90" i="35" s="1"/>
  <c r="G86" i="35"/>
  <c r="F56" i="35"/>
  <c r="G58" i="35" s="1"/>
  <c r="G41" i="35"/>
  <c r="F25" i="35"/>
  <c r="G102" i="35"/>
  <c r="F28" i="35"/>
  <c r="G70" i="35"/>
  <c r="C64" i="35"/>
  <c r="F64" i="35" s="1"/>
  <c r="G28" i="35" l="1"/>
  <c r="G66" i="35"/>
  <c r="G225" i="35" l="1"/>
  <c r="F230" i="35" s="1"/>
  <c r="F234" i="35" s="1"/>
  <c r="F229" i="35" l="1"/>
  <c r="F231" i="35"/>
  <c r="F232" i="35"/>
  <c r="F228" i="35"/>
  <c r="F233" i="35"/>
  <c r="F227" i="35"/>
  <c r="G235" i="35" l="1"/>
  <c r="G237" i="35" s="1"/>
</calcChain>
</file>

<file path=xl/sharedStrings.xml><?xml version="1.0" encoding="utf-8"?>
<sst xmlns="http://schemas.openxmlformats.org/spreadsheetml/2006/main" count="363" uniqueCount="171">
  <si>
    <t>PA</t>
  </si>
  <si>
    <t>ML</t>
  </si>
  <si>
    <t>Bote de material</t>
  </si>
  <si>
    <t>PARTIDAS</t>
  </si>
  <si>
    <t>M2</t>
  </si>
  <si>
    <t>M</t>
  </si>
  <si>
    <t xml:space="preserve"> </t>
  </si>
  <si>
    <t>CANTIDAD</t>
  </si>
  <si>
    <t>P.U.</t>
  </si>
  <si>
    <t>SUB-TOTAL</t>
  </si>
  <si>
    <t>M3</t>
  </si>
  <si>
    <t>PRELIMINARES</t>
  </si>
  <si>
    <t>HORMIGON</t>
  </si>
  <si>
    <t>MURO</t>
  </si>
  <si>
    <t>TERMINACION DE PISO</t>
  </si>
  <si>
    <t>INSTALACION ELECTRICA</t>
  </si>
  <si>
    <t>INSTALACION SANITARIA</t>
  </si>
  <si>
    <t>PUERTA</t>
  </si>
  <si>
    <t>VENTANA</t>
  </si>
  <si>
    <t>PINTURA</t>
  </si>
  <si>
    <t>REVESTIMIENTO</t>
  </si>
  <si>
    <t>TERMINACION DE TECHO</t>
  </si>
  <si>
    <t>MISCELANEOS</t>
  </si>
  <si>
    <t>FECHA:</t>
  </si>
  <si>
    <t>OBRA:</t>
  </si>
  <si>
    <t>No</t>
  </si>
  <si>
    <t>A</t>
  </si>
  <si>
    <t>I</t>
  </si>
  <si>
    <t>II</t>
  </si>
  <si>
    <t>U</t>
  </si>
  <si>
    <t>TOTAL COSTOS DIRECTOS</t>
  </si>
  <si>
    <t>Administración</t>
  </si>
  <si>
    <t xml:space="preserve">Transporte </t>
  </si>
  <si>
    <t>Seguros y Fianzas</t>
  </si>
  <si>
    <t xml:space="preserve">Dirección Técnica </t>
  </si>
  <si>
    <t>Ley 6-86 (Pensión y Jubilación Obreros de la Construcción)</t>
  </si>
  <si>
    <t>CODIA (Decreto 319-88)</t>
  </si>
  <si>
    <t xml:space="preserve">Supervisión </t>
  </si>
  <si>
    <t>ITBIS (Sobre Dirección Técnica)</t>
  </si>
  <si>
    <t>TOTAL COSTOS INDIRECTOS</t>
  </si>
  <si>
    <t>TOTAL GENERAL</t>
  </si>
  <si>
    <t>Luz cenital</t>
  </si>
  <si>
    <t>Interruptor sencillo</t>
  </si>
  <si>
    <t>Demolición acera</t>
  </si>
  <si>
    <t>III</t>
  </si>
  <si>
    <t>IV</t>
  </si>
  <si>
    <t>MOVIMIENTO DE TIERRA</t>
  </si>
  <si>
    <t>B</t>
  </si>
  <si>
    <t>VI</t>
  </si>
  <si>
    <t>V</t>
  </si>
  <si>
    <t>VII</t>
  </si>
  <si>
    <t>VIII</t>
  </si>
  <si>
    <t>C</t>
  </si>
  <si>
    <t>TERMINACION DE SUPERFICIE</t>
  </si>
  <si>
    <t>Fraguache</t>
  </si>
  <si>
    <t xml:space="preserve">Plafón PVC de un baño </t>
  </si>
  <si>
    <t>Acrílica en interior</t>
  </si>
  <si>
    <t xml:space="preserve">PINTURA </t>
  </si>
  <si>
    <t xml:space="preserve">Reparación de ventanas (Incluye : Sum. y col.  4 hojas de cristal, incluye masillado) </t>
  </si>
  <si>
    <t xml:space="preserve">Llavín </t>
  </si>
  <si>
    <t>Orinal simplex</t>
  </si>
  <si>
    <t>Inodoro Simplex</t>
  </si>
  <si>
    <t>Mezcladora Lavamanos simplex</t>
  </si>
  <si>
    <t>Desmonte y traslado orinal</t>
  </si>
  <si>
    <t>Desmonte y traslado inodoro</t>
  </si>
  <si>
    <t>Lámpara LED (2.00 m x 2.00 m)</t>
  </si>
  <si>
    <t>Limpieza de piso y derretido</t>
  </si>
  <si>
    <t>C.3</t>
  </si>
  <si>
    <t>Cerámica de pared parecida a la existente</t>
  </si>
  <si>
    <t>Puerta antigolpes (0.80x2.10)m</t>
  </si>
  <si>
    <t>Corte meseta de granito, recolocación de la misma, una a la misma altura y otra a 70 cm, con dos palometas nuevas, pieza de granito de 60x20cm para unión vertical de meseta de granito</t>
  </si>
  <si>
    <t xml:space="preserve">Reinstalaccion de lavamano con accesorios nuevos </t>
  </si>
  <si>
    <t xml:space="preserve">Barra Metálica de soporte para pesonas con discapacidad  </t>
  </si>
  <si>
    <t>Reubicación dispensador de papel toalla</t>
  </si>
  <si>
    <t>Dispensador de jabón</t>
  </si>
  <si>
    <t>Reinstalacción de inodoro con accesorios nuevos</t>
  </si>
  <si>
    <t>Cerámica de piso parecida a la existente</t>
  </si>
  <si>
    <t>División de baños  PVC</t>
  </si>
  <si>
    <t xml:space="preserve">Bote </t>
  </si>
  <si>
    <t>Reubicación descarga y suministro de agua potable de lavamano, incluye ranurado, demolición, piezas PVC, etc</t>
  </si>
  <si>
    <t>Reubicación descarga y suministro de agua potable de inodoro, incluye ranurado, demolición, piezas PVC, etc</t>
  </si>
  <si>
    <t>Desmantelación y divisiones PVC existente</t>
  </si>
  <si>
    <t>Desmonte de puertas</t>
  </si>
  <si>
    <t>Desinstalación de inodoro</t>
  </si>
  <si>
    <t>Desmonte de lavamanos y accesorios, meseta de tope de granito y palometa</t>
  </si>
  <si>
    <t>BAÑO DISCAPACITADO MUJERES (PRIMER NIVEL)</t>
  </si>
  <si>
    <t>C.2</t>
  </si>
  <si>
    <t>Cerámica de piso pilieta cubículo de lavado</t>
  </si>
  <si>
    <t>Cubículo de lavabo en durock, revestimiento en cerámica y puerta tipo acordeón</t>
  </si>
  <si>
    <t>División de baños PVC</t>
  </si>
  <si>
    <t>Eliminar alimentación de agua potable de cubículo lavado</t>
  </si>
  <si>
    <t>Eliminar desague existente de cubículo lavado</t>
  </si>
  <si>
    <t>Reubicación descarga y suministro de agua potable de cubiculo de lavado, incluye ranurado, demolición, piezas PVC, regilla, etc</t>
  </si>
  <si>
    <t>Demolición cerámica de piso y remoción cerámica de pared, demolición muros (cubiculo lavado)</t>
  </si>
  <si>
    <t>BAÑO DISCAPACITADO HOMBRE (PRIMER NIVEL)</t>
  </si>
  <si>
    <t>C.1</t>
  </si>
  <si>
    <t>Baranda de seguridad en rampa escalera, acera de acceso</t>
  </si>
  <si>
    <t>Limpieza Final</t>
  </si>
  <si>
    <t>Pintura para parqueo de persona con discapacidad</t>
  </si>
  <si>
    <t xml:space="preserve">Pintura de paso peatonal </t>
  </si>
  <si>
    <t>Puerta de antigolpes (1.40 x 2.10 )m</t>
  </si>
  <si>
    <t>Canto</t>
  </si>
  <si>
    <t>Block hormigón 6": Bastones Ø3/8"@0.40m BNT, todas las cámaras llenas.</t>
  </si>
  <si>
    <t xml:space="preserve">Acera frotada y violinada h=0.10m: fc=210kg/cm² </t>
  </si>
  <si>
    <t xml:space="preserve">Rampa encima de contén </t>
  </si>
  <si>
    <t>Torta piso h=0.10m: malla electrosóldada W2.5xW2.5 (10x10)cm, f'c=210kg/cm²</t>
  </si>
  <si>
    <t>Relleno compactado (acera)</t>
  </si>
  <si>
    <t>Bote material demolido</t>
  </si>
  <si>
    <t>Ampliación hueco puerta de (1 a 1.40)m: demolición muro, termincación de superficie (pañete, canto, mocheta), pintura y quisio de piso.</t>
  </si>
  <si>
    <t>Demolición escalera exterior</t>
  </si>
  <si>
    <t xml:space="preserve"> ACCESO PARA PERSONAS CON DISCAPACIDAD </t>
  </si>
  <si>
    <t>Limpieza continua</t>
  </si>
  <si>
    <t>Subida de materiales al 2do piso</t>
  </si>
  <si>
    <t>Plafón pvc en baños</t>
  </si>
  <si>
    <t>Sheetrock en techo</t>
  </si>
  <si>
    <t>Caños</t>
  </si>
  <si>
    <t>Correas 2 x 1</t>
  </si>
  <si>
    <t>Techo en aluzinc con aislante de calor</t>
  </si>
  <si>
    <t>TERMINACION EN TECHO</t>
  </si>
  <si>
    <t>Bote de material (desmonte de plafón y sheetrock)</t>
  </si>
  <si>
    <t>Bote de material (producto del desmonte de cana)</t>
  </si>
  <si>
    <t>Limpieza y preparación de área previo a ser impermeabilizada</t>
  </si>
  <si>
    <t>Desmonte y traslado de plafón pvc en baños</t>
  </si>
  <si>
    <t>Desmonte y traslado de sheetrock en techo</t>
  </si>
  <si>
    <t>Desmonte de techo de cana</t>
  </si>
  <si>
    <t>TRABAJOS PRELIMINARES</t>
  </si>
  <si>
    <t>TECHO DE COMEDOR</t>
  </si>
  <si>
    <t>VALOR</t>
  </si>
  <si>
    <t>UBICACIÓN:</t>
  </si>
  <si>
    <t>Pañete</t>
  </si>
  <si>
    <t>Puerta (0.80x1.20)m  división de baños</t>
  </si>
  <si>
    <t>Rampa y descanso de escalera, frotado con "helicóptero" h=0.10m: malla electrosóldada W2.5xW2.5 (10x10)cm, f'c=210kg/cm²</t>
  </si>
  <si>
    <t xml:space="preserve">Reinstalacción de lavamano con accesorios nuevos </t>
  </si>
  <si>
    <t>Acrílica (Muro Exterior)</t>
  </si>
  <si>
    <t>OFERENTE:</t>
  </si>
  <si>
    <t>SEDE CENTRAL</t>
  </si>
  <si>
    <t>Demolición de muro</t>
  </si>
  <si>
    <t>Demolición ceramica de pared</t>
  </si>
  <si>
    <t>Demolición ceramica de piso</t>
  </si>
  <si>
    <t>Muros Denglass</t>
  </si>
  <si>
    <t>Porcelanato</t>
  </si>
  <si>
    <t>Zócalo porcelanato</t>
  </si>
  <si>
    <t>Granito (vaciado)</t>
  </si>
  <si>
    <t>Inodoro</t>
  </si>
  <si>
    <t>Mezcladora lavamano</t>
  </si>
  <si>
    <t>Desmonte y traslado de puerta</t>
  </si>
  <si>
    <t>Puerta madera (0.90x2.15)m</t>
  </si>
  <si>
    <t xml:space="preserve">Pintura acrílica </t>
  </si>
  <si>
    <t>Ceramica de pared</t>
  </si>
  <si>
    <t>IX</t>
  </si>
  <si>
    <t>Desmonte de plafón</t>
  </si>
  <si>
    <t>X</t>
  </si>
  <si>
    <t>OFICINA</t>
  </si>
  <si>
    <t>Sheetrock</t>
  </si>
  <si>
    <t>D</t>
  </si>
  <si>
    <t>Desmonte y traslado de lavamanos</t>
  </si>
  <si>
    <t>Lavamano</t>
  </si>
  <si>
    <t>Plafón PVC</t>
  </si>
  <si>
    <t>Impermeabilizante en techo plano de comedor (lona asfáltica)</t>
  </si>
  <si>
    <t>Plafón PVC Machihembrado, Todo Costo</t>
  </si>
  <si>
    <t>ESCALERA CENTRAL</t>
  </si>
  <si>
    <t>Desintalacion e instalacion de tope de madera</t>
  </si>
  <si>
    <t>Escalera: angular verticales 1(1/2)"x3/8" altura 0,60m (separación 0.15m), angular con pendiente 1(1/2)"x3/8"</t>
  </si>
  <si>
    <t>PRESUPUESTO</t>
  </si>
  <si>
    <t>BAÑO CUARTO NIVEL (LADO SUR-OESTE)</t>
  </si>
  <si>
    <t>BAÑO CUARTO NIVEL (PARTE CENTRAL)</t>
  </si>
  <si>
    <t>C.4</t>
  </si>
  <si>
    <t>BAÑOS</t>
  </si>
  <si>
    <t>PROINDUSTRIA-CCC-CP-2022-0005</t>
  </si>
  <si>
    <t>READECUACIÓN Y RECONSTRUCCION TECHO COMEDOR DE EMPLEADOS; ADECUACIÓN PARA ACCESO DISCAPACITADOS; ADECUACIÓN BAÑOS DE EMPLEADOS CUARTO NIVEL ALA ESTE, SEDE CENTRAL DEL CENTRO DE DESARROLLO Y COMPETITIVIDAD INDUSTRIAL</t>
  </si>
  <si>
    <t>READECUACION SEDE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</si>
</sst>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rgb="FF0070C0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70C0"/>
      <name val="Century Gothic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6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21" fillId="4" borderId="0" applyNumberFormat="0" applyBorder="0" applyAlignment="0" applyProtection="0"/>
    <xf numFmtId="0" fontId="18" fillId="28" borderId="1" applyNumberFormat="0" applyAlignment="0" applyProtection="0"/>
    <xf numFmtId="0" fontId="19" fillId="29" borderId="2" applyNumberFormat="0" applyAlignment="0" applyProtection="0"/>
    <xf numFmtId="0" fontId="26" fillId="0" borderId="3" applyNumberFormat="0" applyFill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6" borderId="0" applyNumberFormat="0" applyBorder="0" applyAlignment="0" applyProtection="0"/>
    <xf numFmtId="0" fontId="25" fillId="7" borderId="1" applyNumberFormat="0" applyAlignment="0" applyProtection="0"/>
    <xf numFmtId="0" fontId="11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3" borderId="0" applyNumberFormat="0" applyBorder="0" applyAlignment="0" applyProtection="0"/>
    <xf numFmtId="43" fontId="10" fillId="0" borderId="0" applyFont="0" applyFill="0" applyBorder="0" applyAlignment="0" applyProtection="0"/>
    <xf numFmtId="165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11" fillId="33" borderId="7" applyNumberFormat="0" applyFont="0" applyAlignment="0" applyProtection="0"/>
    <xf numFmtId="0" fontId="27" fillId="28" borderId="8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35" fillId="0" borderId="11" applyNumberFormat="0" applyFill="0" applyAlignment="0" applyProtection="0"/>
    <xf numFmtId="0" fontId="36" fillId="36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8" fillId="0" borderId="0"/>
    <xf numFmtId="0" fontId="7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6" fillId="0" borderId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44" fontId="3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Border="1"/>
    <xf numFmtId="4" fontId="14" fillId="0" borderId="0" xfId="0" applyNumberFormat="1" applyFont="1" applyBorder="1" applyAlignment="1">
      <alignment horizontal="right"/>
    </xf>
    <xf numFmtId="0" fontId="14" fillId="0" borderId="0" xfId="0" applyFont="1"/>
    <xf numFmtId="0" fontId="13" fillId="0" borderId="0" xfId="0" applyFont="1" applyFill="1" applyBorder="1"/>
    <xf numFmtId="43" fontId="13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43" fontId="13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4" fontId="13" fillId="0" borderId="0" xfId="0" applyNumberFormat="1" applyFont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horizontal="left" vertical="center" wrapText="1"/>
    </xf>
    <xf numFmtId="43" fontId="14" fillId="0" borderId="0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" fontId="14" fillId="0" borderId="0" xfId="55" applyNumberFormat="1" applyFont="1" applyBorder="1" applyAlignment="1" applyProtection="1">
      <alignment horizontal="right" vertical="center" wrapText="1"/>
    </xf>
    <xf numFmtId="0" fontId="12" fillId="34" borderId="0" xfId="0" applyFont="1" applyFill="1" applyBorder="1" applyAlignment="1" applyProtection="1">
      <alignment horizontal="left" vertical="center" wrapText="1"/>
    </xf>
    <xf numFmtId="4" fontId="13" fillId="0" borderId="0" xfId="0" applyNumberFormat="1" applyFont="1" applyBorder="1" applyAlignment="1" applyProtection="1">
      <alignment horizontal="right"/>
    </xf>
    <xf numFmtId="164" fontId="14" fillId="0" borderId="0" xfId="0" applyNumberFormat="1" applyFont="1" applyBorder="1" applyAlignment="1">
      <alignment horizontal="left"/>
    </xf>
    <xf numFmtId="4" fontId="14" fillId="0" borderId="0" xfId="55" applyNumberFormat="1" applyFont="1" applyBorder="1" applyAlignment="1" applyProtection="1">
      <alignment horizontal="right"/>
    </xf>
    <xf numFmtId="0" fontId="3" fillId="0" borderId="0" xfId="103"/>
    <xf numFmtId="0" fontId="3" fillId="0" borderId="0" xfId="103" applyAlignment="1">
      <alignment horizontal="right"/>
    </xf>
    <xf numFmtId="0" fontId="3" fillId="38" borderId="0" xfId="103" applyFill="1"/>
    <xf numFmtId="4" fontId="37" fillId="0" borderId="0" xfId="103" applyNumberFormat="1" applyFont="1" applyBorder="1" applyAlignment="1">
      <alignment horizontal="center"/>
    </xf>
    <xf numFmtId="0" fontId="3" fillId="0" borderId="0" xfId="103" applyFill="1"/>
    <xf numFmtId="4" fontId="37" fillId="0" borderId="0" xfId="103" applyNumberFormat="1" applyFont="1" applyFill="1" applyBorder="1" applyAlignment="1">
      <alignment horizontal="center"/>
    </xf>
    <xf numFmtId="0" fontId="3" fillId="37" borderId="0" xfId="103" applyFill="1"/>
    <xf numFmtId="0" fontId="3" fillId="39" borderId="0" xfId="103" applyFill="1"/>
    <xf numFmtId="0" fontId="40" fillId="0" borderId="0" xfId="73" applyFont="1" applyAlignment="1" applyProtection="1">
      <alignment horizontal="center"/>
    </xf>
    <xf numFmtId="0" fontId="40" fillId="0" borderId="0" xfId="73" applyFont="1" applyFill="1" applyAlignment="1" applyProtection="1">
      <alignment horizontal="center"/>
    </xf>
    <xf numFmtId="0" fontId="40" fillId="0" borderId="0" xfId="74" applyFont="1" applyAlignment="1" applyProtection="1">
      <alignment horizontal="right"/>
    </xf>
    <xf numFmtId="0" fontId="41" fillId="0" borderId="0" xfId="74" applyFont="1" applyAlignment="1" applyProtection="1"/>
    <xf numFmtId="4" fontId="42" fillId="0" borderId="0" xfId="75" applyNumberFormat="1" applyFont="1" applyAlignment="1">
      <alignment horizontal="right"/>
    </xf>
    <xf numFmtId="0" fontId="40" fillId="0" borderId="0" xfId="74" applyFont="1" applyAlignment="1">
      <alignment horizontal="center"/>
    </xf>
    <xf numFmtId="43" fontId="40" fillId="0" borderId="0" xfId="75" applyFont="1" applyFill="1"/>
    <xf numFmtId="43" fontId="40" fillId="0" borderId="0" xfId="75" applyFont="1"/>
    <xf numFmtId="0" fontId="40" fillId="0" borderId="0" xfId="74" applyFont="1" applyAlignment="1">
      <alignment wrapText="1"/>
    </xf>
    <xf numFmtId="4" fontId="43" fillId="0" borderId="0" xfId="74" applyNumberFormat="1" applyFont="1" applyAlignment="1" applyProtection="1">
      <alignment horizontal="right"/>
    </xf>
    <xf numFmtId="0" fontId="40" fillId="0" borderId="0" xfId="74" applyFont="1" applyAlignment="1" applyProtection="1">
      <alignment horizontal="right" vertical="center"/>
    </xf>
    <xf numFmtId="0" fontId="40" fillId="0" borderId="0" xfId="76" applyNumberFormat="1" applyFont="1"/>
    <xf numFmtId="0" fontId="40" fillId="28" borderId="9" xfId="103" applyFont="1" applyFill="1" applyBorder="1" applyAlignment="1">
      <alignment horizontal="center"/>
    </xf>
    <xf numFmtId="43" fontId="40" fillId="28" borderId="9" xfId="104" applyFont="1" applyFill="1" applyBorder="1" applyAlignment="1">
      <alignment horizontal="center"/>
    </xf>
    <xf numFmtId="43" fontId="45" fillId="35" borderId="9" xfId="55" applyNumberFormat="1" applyFont="1" applyFill="1" applyBorder="1" applyAlignment="1">
      <alignment horizontal="right"/>
    </xf>
    <xf numFmtId="4" fontId="45" fillId="0" borderId="9" xfId="0" applyNumberFormat="1" applyFont="1" applyFill="1" applyBorder="1" applyAlignment="1">
      <alignment horizontal="right"/>
    </xf>
    <xf numFmtId="0" fontId="43" fillId="0" borderId="9" xfId="0" applyFont="1" applyFill="1" applyBorder="1" applyAlignment="1">
      <alignment horizontal="center" vertical="center"/>
    </xf>
    <xf numFmtId="0" fontId="44" fillId="28" borderId="10" xfId="103" applyFont="1" applyFill="1" applyBorder="1" applyAlignment="1">
      <alignment vertical="center"/>
    </xf>
    <xf numFmtId="0" fontId="44" fillId="28" borderId="12" xfId="103" applyFont="1" applyFill="1" applyBorder="1" applyAlignment="1">
      <alignment vertical="center"/>
    </xf>
    <xf numFmtId="0" fontId="44" fillId="28" borderId="12" xfId="103" applyFont="1" applyFill="1" applyBorder="1" applyAlignment="1">
      <alignment horizontal="right" vertical="center"/>
    </xf>
    <xf numFmtId="0" fontId="44" fillId="28" borderId="13" xfId="103" applyFont="1" applyFill="1" applyBorder="1" applyAlignment="1">
      <alignment vertical="center"/>
    </xf>
    <xf numFmtId="0" fontId="45" fillId="0" borderId="0" xfId="103" applyFont="1" applyBorder="1" applyAlignment="1">
      <alignment horizontal="center" vertical="center"/>
    </xf>
    <xf numFmtId="0" fontId="45" fillId="0" borderId="0" xfId="103" applyFont="1" applyBorder="1" applyAlignment="1">
      <alignment vertical="center"/>
    </xf>
    <xf numFmtId="43" fontId="45" fillId="0" borderId="0" xfId="104" applyFont="1" applyBorder="1" applyAlignment="1">
      <alignment horizontal="center" vertical="center"/>
    </xf>
    <xf numFmtId="43" fontId="45" fillId="0" borderId="0" xfId="104" applyFont="1" applyBorder="1" applyAlignment="1">
      <alignment horizontal="right" vertical="center"/>
    </xf>
    <xf numFmtId="4" fontId="45" fillId="0" borderId="0" xfId="103" applyNumberFormat="1" applyFont="1" applyBorder="1" applyAlignment="1">
      <alignment horizontal="right" vertical="center"/>
    </xf>
    <xf numFmtId="10" fontId="45" fillId="0" borderId="0" xfId="103" applyNumberFormat="1" applyFont="1" applyBorder="1" applyAlignment="1">
      <alignment horizontal="right" vertical="center"/>
    </xf>
    <xf numFmtId="0" fontId="45" fillId="0" borderId="0" xfId="103" applyFont="1" applyFill="1" applyBorder="1" applyAlignment="1">
      <alignment vertical="center"/>
    </xf>
    <xf numFmtId="43" fontId="44" fillId="0" borderId="0" xfId="104" applyFont="1" applyBorder="1" applyAlignment="1">
      <alignment horizontal="right" vertical="center"/>
    </xf>
    <xf numFmtId="0" fontId="44" fillId="0" borderId="0" xfId="103" applyFont="1" applyBorder="1" applyAlignment="1">
      <alignment vertical="center"/>
    </xf>
    <xf numFmtId="4" fontId="45" fillId="0" borderId="0" xfId="103" applyNumberFormat="1" applyFont="1" applyAlignment="1">
      <alignment horizontal="center" vertical="center"/>
    </xf>
    <xf numFmtId="0" fontId="45" fillId="0" borderId="0" xfId="103" applyFont="1" applyAlignment="1">
      <alignment vertical="center"/>
    </xf>
    <xf numFmtId="0" fontId="2" fillId="0" borderId="0" xfId="103" applyFont="1"/>
    <xf numFmtId="0" fontId="40" fillId="0" borderId="9" xfId="103" applyFont="1" applyFill="1" applyBorder="1" applyAlignment="1">
      <alignment horizontal="center"/>
    </xf>
    <xf numFmtId="43" fontId="40" fillId="0" borderId="9" xfId="104" applyFont="1" applyFill="1" applyBorder="1" applyAlignment="1">
      <alignment horizontal="center"/>
    </xf>
    <xf numFmtId="43" fontId="45" fillId="0" borderId="0" xfId="75" applyFont="1"/>
    <xf numFmtId="0" fontId="40" fillId="39" borderId="9" xfId="105" applyFont="1" applyFill="1" applyBorder="1" applyAlignment="1">
      <alignment horizontal="center"/>
    </xf>
    <xf numFmtId="0" fontId="40" fillId="39" borderId="9" xfId="105" applyFont="1" applyFill="1" applyBorder="1" applyAlignment="1">
      <alignment horizontal="left"/>
    </xf>
    <xf numFmtId="0" fontId="40" fillId="0" borderId="9" xfId="105" applyFont="1" applyFill="1" applyBorder="1" applyAlignment="1">
      <alignment horizontal="center"/>
    </xf>
    <xf numFmtId="0" fontId="40" fillId="0" borderId="9" xfId="105" applyFont="1" applyFill="1" applyBorder="1" applyAlignment="1">
      <alignment horizontal="left"/>
    </xf>
    <xf numFmtId="0" fontId="40" fillId="0" borderId="9" xfId="103" applyFont="1" applyBorder="1" applyAlignment="1" applyProtection="1">
      <alignment horizontal="left"/>
    </xf>
    <xf numFmtId="4" fontId="45" fillId="0" borderId="9" xfId="103" applyNumberFormat="1" applyFont="1" applyBorder="1" applyAlignment="1">
      <alignment horizontal="center"/>
    </xf>
    <xf numFmtId="0" fontId="45" fillId="0" borderId="9" xfId="103" applyFont="1" applyBorder="1"/>
    <xf numFmtId="4" fontId="45" fillId="0" borderId="9" xfId="103" applyNumberFormat="1" applyFont="1" applyBorder="1" applyAlignment="1">
      <alignment horizontal="right"/>
    </xf>
    <xf numFmtId="0" fontId="43" fillId="35" borderId="9" xfId="103" applyFont="1" applyFill="1" applyBorder="1" applyAlignment="1">
      <alignment horizontal="center"/>
    </xf>
    <xf numFmtId="0" fontId="43" fillId="0" borderId="9" xfId="103" applyFont="1" applyBorder="1" applyAlignment="1" applyProtection="1">
      <alignment horizontal="left"/>
    </xf>
    <xf numFmtId="4" fontId="43" fillId="0" borderId="9" xfId="103" applyNumberFormat="1" applyFont="1" applyBorder="1" applyAlignment="1">
      <alignment horizontal="right"/>
    </xf>
    <xf numFmtId="0" fontId="43" fillId="0" borderId="9" xfId="103" applyFont="1" applyFill="1" applyBorder="1" applyAlignment="1">
      <alignment horizontal="center"/>
    </xf>
    <xf numFmtId="0" fontId="43" fillId="0" borderId="9" xfId="103" applyFont="1" applyFill="1" applyBorder="1" applyAlignment="1" applyProtection="1">
      <alignment horizontal="left" wrapText="1"/>
    </xf>
    <xf numFmtId="4" fontId="43" fillId="0" borderId="9" xfId="104" applyNumberFormat="1" applyFont="1" applyFill="1" applyBorder="1" applyAlignment="1">
      <alignment horizontal="right"/>
    </xf>
    <xf numFmtId="4" fontId="40" fillId="39" borderId="9" xfId="105" applyNumberFormat="1" applyFont="1" applyFill="1" applyBorder="1" applyAlignment="1">
      <alignment horizontal="right"/>
    </xf>
    <xf numFmtId="4" fontId="40" fillId="0" borderId="9" xfId="105" applyNumberFormat="1" applyFont="1" applyFill="1" applyBorder="1" applyAlignment="1">
      <alignment horizontal="right"/>
    </xf>
    <xf numFmtId="0" fontId="44" fillId="0" borderId="9" xfId="103" applyFont="1" applyFill="1" applyBorder="1" applyAlignment="1">
      <alignment horizontal="center" vertical="center"/>
    </xf>
    <xf numFmtId="0" fontId="40" fillId="0" borderId="9" xfId="72" applyNumberFormat="1" applyFont="1" applyFill="1" applyBorder="1" applyAlignment="1">
      <alignment horizontal="left"/>
    </xf>
    <xf numFmtId="43" fontId="43" fillId="0" borderId="9" xfId="104" applyFont="1" applyFill="1" applyBorder="1" applyAlignment="1">
      <alignment horizontal="center" vertical="center"/>
    </xf>
    <xf numFmtId="0" fontId="43" fillId="0" borderId="9" xfId="103" applyFont="1" applyFill="1" applyBorder="1" applyAlignment="1">
      <alignment horizontal="center" vertical="center"/>
    </xf>
    <xf numFmtId="4" fontId="43" fillId="0" borderId="9" xfId="104" applyNumberFormat="1" applyFont="1" applyFill="1" applyBorder="1" applyAlignment="1">
      <alignment horizontal="right" vertical="center"/>
    </xf>
    <xf numFmtId="43" fontId="43" fillId="0" borderId="9" xfId="104" applyFont="1" applyFill="1" applyBorder="1" applyAlignment="1">
      <alignment horizontal="right" vertical="center"/>
    </xf>
    <xf numFmtId="4" fontId="40" fillId="0" borderId="9" xfId="103" applyNumberFormat="1" applyFont="1" applyFill="1" applyBorder="1" applyAlignment="1">
      <alignment horizontal="right" vertical="center"/>
    </xf>
    <xf numFmtId="0" fontId="45" fillId="0" borderId="9" xfId="103" applyFont="1" applyFill="1" applyBorder="1" applyAlignment="1">
      <alignment horizontal="center" vertical="center"/>
    </xf>
    <xf numFmtId="0" fontId="43" fillId="0" borderId="9" xfId="103" applyNumberFormat="1" applyFont="1" applyFill="1" applyBorder="1" applyAlignment="1">
      <alignment horizontal="left"/>
    </xf>
    <xf numFmtId="0" fontId="43" fillId="0" borderId="9" xfId="103" applyFont="1" applyFill="1" applyBorder="1" applyAlignment="1">
      <alignment horizontal="left" wrapText="1"/>
    </xf>
    <xf numFmtId="0" fontId="43" fillId="0" borderId="9" xfId="103" applyNumberFormat="1" applyFont="1" applyFill="1" applyBorder="1" applyAlignment="1">
      <alignment horizontal="center"/>
    </xf>
    <xf numFmtId="0" fontId="40" fillId="0" borderId="9" xfId="103" applyFont="1" applyFill="1" applyBorder="1" applyAlignment="1">
      <alignment horizontal="left" vertical="top"/>
    </xf>
    <xf numFmtId="0" fontId="40" fillId="0" borderId="9" xfId="103" applyFont="1" applyFill="1" applyBorder="1" applyAlignment="1">
      <alignment horizontal="right" vertical="center"/>
    </xf>
    <xf numFmtId="0" fontId="40" fillId="0" borderId="9" xfId="103" applyFont="1" applyFill="1" applyBorder="1" applyAlignment="1">
      <alignment horizontal="center" vertical="center"/>
    </xf>
    <xf numFmtId="0" fontId="43" fillId="0" borderId="9" xfId="72" applyNumberFormat="1" applyFont="1" applyFill="1" applyBorder="1" applyAlignment="1">
      <alignment horizontal="left"/>
    </xf>
    <xf numFmtId="0" fontId="43" fillId="0" borderId="9" xfId="103" applyNumberFormat="1" applyFont="1" applyFill="1" applyBorder="1" applyAlignment="1">
      <alignment horizontal="right"/>
    </xf>
    <xf numFmtId="0" fontId="43" fillId="0" borderId="9" xfId="103" applyFont="1" applyFill="1" applyBorder="1"/>
    <xf numFmtId="0" fontId="40" fillId="0" borderId="9" xfId="72" applyNumberFormat="1" applyFont="1" applyFill="1" applyBorder="1" applyAlignment="1">
      <alignment horizontal="left" wrapText="1"/>
    </xf>
    <xf numFmtId="0" fontId="43" fillId="0" borderId="9" xfId="103" applyNumberFormat="1" applyFont="1" applyFill="1" applyBorder="1" applyAlignment="1">
      <alignment horizontal="left" wrapText="1"/>
    </xf>
    <xf numFmtId="43" fontId="43" fillId="0" borderId="9" xfId="103" applyNumberFormat="1" applyFont="1" applyFill="1" applyBorder="1" applyAlignment="1">
      <alignment horizontal="right"/>
    </xf>
    <xf numFmtId="0" fontId="43" fillId="0" borderId="9" xfId="72" applyNumberFormat="1" applyFont="1" applyFill="1" applyBorder="1" applyAlignment="1">
      <alignment horizontal="left" wrapText="1"/>
    </xf>
    <xf numFmtId="0" fontId="43" fillId="0" borderId="9" xfId="103" applyFont="1" applyFill="1" applyBorder="1" applyAlignment="1">
      <alignment horizontal="left"/>
    </xf>
    <xf numFmtId="0" fontId="45" fillId="0" borderId="9" xfId="72" applyNumberFormat="1" applyFont="1" applyFill="1" applyBorder="1" applyAlignment="1">
      <alignment horizontal="left" wrapText="1"/>
    </xf>
    <xf numFmtId="0" fontId="43" fillId="0" borderId="9" xfId="103" applyFont="1" applyFill="1" applyBorder="1" applyAlignment="1">
      <alignment horizontal="center" vertical="center" wrapText="1"/>
    </xf>
    <xf numFmtId="4" fontId="43" fillId="0" borderId="9" xfId="103" applyNumberFormat="1" applyFont="1" applyFill="1" applyBorder="1" applyAlignment="1">
      <alignment horizontal="right" vertical="center" wrapText="1"/>
    </xf>
    <xf numFmtId="0" fontId="43" fillId="0" borderId="9" xfId="103" applyFont="1" applyFill="1" applyBorder="1" applyAlignment="1">
      <alignment horizontal="right" vertical="center" wrapText="1"/>
    </xf>
    <xf numFmtId="43" fontId="40" fillId="0" borderId="9" xfId="103" applyNumberFormat="1" applyFont="1" applyFill="1" applyBorder="1" applyAlignment="1">
      <alignment horizontal="right" vertical="center" wrapText="1"/>
    </xf>
    <xf numFmtId="4" fontId="43" fillId="0" borderId="9" xfId="106" applyNumberFormat="1" applyFont="1" applyFill="1" applyBorder="1" applyAlignment="1">
      <alignment horizontal="right" vertical="center" wrapText="1"/>
    </xf>
    <xf numFmtId="0" fontId="43" fillId="0" borderId="9" xfId="103" applyNumberFormat="1" applyFont="1" applyFill="1" applyBorder="1" applyAlignment="1">
      <alignment horizontal="left" vertical="top" wrapText="1"/>
    </xf>
    <xf numFmtId="4" fontId="43" fillId="0" borderId="9" xfId="103" applyNumberFormat="1" applyFont="1" applyFill="1" applyBorder="1" applyAlignment="1">
      <alignment horizontal="right"/>
    </xf>
    <xf numFmtId="0" fontId="40" fillId="0" borderId="9" xfId="103" applyFont="1" applyFill="1" applyBorder="1" applyAlignment="1">
      <alignment horizontal="left"/>
    </xf>
    <xf numFmtId="0" fontId="44" fillId="0" borderId="9" xfId="81" applyFont="1" applyFill="1" applyBorder="1" applyAlignment="1">
      <alignment horizontal="center" vertical="center"/>
    </xf>
    <xf numFmtId="0" fontId="40" fillId="0" borderId="9" xfId="81" applyFont="1" applyFill="1" applyBorder="1" applyAlignment="1">
      <alignment vertical="center"/>
    </xf>
    <xf numFmtId="0" fontId="40" fillId="0" borderId="9" xfId="81" applyFont="1" applyFill="1" applyBorder="1" applyAlignment="1">
      <alignment horizontal="right" vertical="center"/>
    </xf>
    <xf numFmtId="0" fontId="40" fillId="0" borderId="9" xfId="81" applyFont="1" applyFill="1" applyBorder="1" applyAlignment="1">
      <alignment horizontal="center" vertical="center"/>
    </xf>
    <xf numFmtId="0" fontId="44" fillId="0" borderId="9" xfId="81" applyFont="1" applyFill="1" applyBorder="1" applyAlignment="1">
      <alignment horizontal="left" vertical="center"/>
    </xf>
    <xf numFmtId="43" fontId="43" fillId="35" borderId="9" xfId="104" applyNumberFormat="1" applyFont="1" applyFill="1" applyBorder="1" applyAlignment="1">
      <alignment horizontal="right" vertical="center"/>
    </xf>
    <xf numFmtId="0" fontId="43" fillId="0" borderId="9" xfId="81" applyFont="1" applyFill="1" applyBorder="1" applyAlignment="1">
      <alignment horizontal="center" vertical="center"/>
    </xf>
    <xf numFmtId="43" fontId="43" fillId="35" borderId="9" xfId="104" applyNumberFormat="1" applyFont="1" applyFill="1" applyBorder="1" applyAlignment="1">
      <alignment horizontal="center" vertical="center"/>
    </xf>
    <xf numFmtId="0" fontId="43" fillId="0" borderId="0" xfId="81" applyFont="1" applyAlignment="1">
      <alignment vertical="center"/>
    </xf>
    <xf numFmtId="43" fontId="43" fillId="0" borderId="9" xfId="104" applyNumberFormat="1" applyFont="1" applyFill="1" applyBorder="1" applyAlignment="1">
      <alignment horizontal="right" vertical="center"/>
    </xf>
    <xf numFmtId="0" fontId="45" fillId="0" borderId="9" xfId="81" applyFont="1" applyFill="1" applyBorder="1" applyAlignment="1">
      <alignment horizontal="center" vertical="center"/>
    </xf>
    <xf numFmtId="43" fontId="45" fillId="0" borderId="9" xfId="81" applyNumberFormat="1" applyFont="1" applyFill="1" applyBorder="1" applyAlignment="1">
      <alignment horizontal="left" vertical="center"/>
    </xf>
    <xf numFmtId="43" fontId="43" fillId="0" borderId="9" xfId="81" applyNumberFormat="1" applyFont="1" applyFill="1" applyBorder="1" applyAlignment="1">
      <alignment horizontal="left" vertical="center"/>
    </xf>
    <xf numFmtId="0" fontId="40" fillId="0" borderId="9" xfId="81" applyFont="1" applyFill="1" applyBorder="1" applyAlignment="1">
      <alignment horizontal="left" vertical="center"/>
    </xf>
    <xf numFmtId="4" fontId="43" fillId="0" borderId="9" xfId="81" applyNumberFormat="1" applyFont="1" applyFill="1" applyBorder="1" applyAlignment="1">
      <alignment horizontal="right" vertical="center"/>
    </xf>
    <xf numFmtId="43" fontId="43" fillId="0" borderId="9" xfId="81" applyNumberFormat="1" applyFont="1" applyFill="1" applyBorder="1" applyAlignment="1">
      <alignment horizontal="right" vertical="center"/>
    </xf>
    <xf numFmtId="0" fontId="40" fillId="0" borderId="9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left"/>
    </xf>
    <xf numFmtId="4" fontId="43" fillId="0" borderId="9" xfId="0" applyNumberFormat="1" applyFont="1" applyFill="1" applyBorder="1" applyAlignment="1">
      <alignment horizontal="right"/>
    </xf>
    <xf numFmtId="43" fontId="43" fillId="0" borderId="9" xfId="55" applyNumberFormat="1" applyFont="1" applyFill="1" applyBorder="1" applyAlignment="1">
      <alignment horizontal="right"/>
    </xf>
    <xf numFmtId="0" fontId="40" fillId="0" borderId="9" xfId="55" applyNumberFormat="1" applyFont="1" applyFill="1" applyBorder="1" applyAlignment="1">
      <alignment horizontal="left"/>
    </xf>
    <xf numFmtId="0" fontId="46" fillId="0" borderId="9" xfId="0" applyFont="1" applyBorder="1"/>
    <xf numFmtId="0" fontId="46" fillId="0" borderId="9" xfId="0" applyFont="1" applyBorder="1" applyAlignment="1">
      <alignment horizontal="center"/>
    </xf>
    <xf numFmtId="4" fontId="46" fillId="0" borderId="9" xfId="0" applyNumberFormat="1" applyFont="1" applyBorder="1"/>
    <xf numFmtId="0" fontId="43" fillId="0" borderId="9" xfId="0" applyFont="1" applyFill="1" applyBorder="1" applyAlignment="1">
      <alignment horizontal="center"/>
    </xf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4" fontId="43" fillId="0" borderId="9" xfId="0" applyNumberFormat="1" applyFont="1" applyBorder="1"/>
    <xf numFmtId="0" fontId="45" fillId="0" borderId="9" xfId="0" applyFont="1" applyBorder="1"/>
    <xf numFmtId="4" fontId="45" fillId="0" borderId="9" xfId="0" applyNumberFormat="1" applyFont="1" applyBorder="1"/>
    <xf numFmtId="0" fontId="45" fillId="0" borderId="9" xfId="0" applyFont="1" applyBorder="1" applyAlignment="1">
      <alignment horizontal="center"/>
    </xf>
    <xf numFmtId="0" fontId="40" fillId="0" borderId="9" xfId="55" applyNumberFormat="1" applyFont="1" applyFill="1" applyBorder="1" applyAlignment="1">
      <alignment horizontal="left" wrapText="1"/>
    </xf>
    <xf numFmtId="0" fontId="43" fillId="0" borderId="9" xfId="0" applyFont="1" applyFill="1" applyBorder="1" applyAlignment="1">
      <alignment horizontal="left"/>
    </xf>
    <xf numFmtId="0" fontId="44" fillId="0" borderId="9" xfId="0" applyFont="1" applyFill="1" applyBorder="1" applyAlignment="1">
      <alignment horizontal="left"/>
    </xf>
    <xf numFmtId="0" fontId="45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left"/>
    </xf>
    <xf numFmtId="4" fontId="43" fillId="0" borderId="9" xfId="0" applyNumberFormat="1" applyFont="1" applyBorder="1" applyAlignment="1">
      <alignment horizontal="center"/>
    </xf>
    <xf numFmtId="43" fontId="43" fillId="35" borderId="9" xfId="55" applyNumberFormat="1" applyFont="1" applyFill="1" applyBorder="1" applyAlignment="1">
      <alignment horizontal="right"/>
    </xf>
    <xf numFmtId="0" fontId="45" fillId="0" borderId="9" xfId="58" applyFont="1" applyFill="1" applyBorder="1" applyAlignment="1">
      <alignment horizontal="left" wrapText="1"/>
    </xf>
    <xf numFmtId="0" fontId="44" fillId="0" borderId="9" xfId="0" applyFont="1" applyFill="1" applyBorder="1" applyAlignment="1">
      <alignment horizontal="left" wrapText="1"/>
    </xf>
    <xf numFmtId="0" fontId="40" fillId="0" borderId="9" xfId="0" applyFont="1" applyFill="1" applyBorder="1" applyAlignment="1">
      <alignment horizontal="center" vertical="center"/>
    </xf>
    <xf numFmtId="43" fontId="45" fillId="0" borderId="9" xfId="55" applyNumberFormat="1" applyFont="1" applyFill="1" applyBorder="1" applyAlignment="1">
      <alignment horizontal="right"/>
    </xf>
    <xf numFmtId="0" fontId="45" fillId="0" borderId="9" xfId="0" applyFont="1" applyBorder="1" applyAlignment="1">
      <alignment wrapText="1"/>
    </xf>
    <xf numFmtId="43" fontId="3" fillId="0" borderId="0" xfId="103" applyNumberFormat="1"/>
    <xf numFmtId="43" fontId="44" fillId="28" borderId="13" xfId="103" applyNumberFormat="1" applyFont="1" applyFill="1" applyBorder="1" applyAlignment="1">
      <alignment vertical="center"/>
    </xf>
    <xf numFmtId="0" fontId="40" fillId="37" borderId="9" xfId="105" applyFont="1" applyFill="1" applyBorder="1" applyAlignment="1">
      <alignment horizontal="center"/>
    </xf>
    <xf numFmtId="0" fontId="40" fillId="37" borderId="9" xfId="105" applyFont="1" applyFill="1" applyBorder="1" applyAlignment="1">
      <alignment horizontal="left"/>
    </xf>
    <xf numFmtId="0" fontId="40" fillId="40" borderId="9" xfId="105" applyFont="1" applyFill="1" applyBorder="1" applyAlignment="1">
      <alignment horizontal="center"/>
    </xf>
    <xf numFmtId="0" fontId="40" fillId="40" borderId="9" xfId="105" applyFont="1" applyFill="1" applyBorder="1" applyAlignment="1">
      <alignment horizontal="left"/>
    </xf>
    <xf numFmtId="4" fontId="40" fillId="40" borderId="9" xfId="105" applyNumberFormat="1" applyFont="1" applyFill="1" applyBorder="1" applyAlignment="1">
      <alignment horizontal="right"/>
    </xf>
    <xf numFmtId="0" fontId="40" fillId="41" borderId="9" xfId="0" applyFont="1" applyFill="1" applyBorder="1" applyAlignment="1">
      <alignment horizontal="center"/>
    </xf>
    <xf numFmtId="0" fontId="40" fillId="41" borderId="9" xfId="0" applyFont="1" applyFill="1" applyBorder="1" applyAlignment="1">
      <alignment horizontal="left"/>
    </xf>
    <xf numFmtId="4" fontId="45" fillId="41" borderId="9" xfId="0" applyNumberFormat="1" applyFont="1" applyFill="1" applyBorder="1" applyAlignment="1">
      <alignment horizontal="right"/>
    </xf>
    <xf numFmtId="0" fontId="43" fillId="41" borderId="9" xfId="0" applyFont="1" applyFill="1" applyBorder="1" applyAlignment="1">
      <alignment horizontal="center"/>
    </xf>
    <xf numFmtId="43" fontId="45" fillId="41" borderId="9" xfId="55" applyNumberFormat="1" applyFont="1" applyFill="1" applyBorder="1" applyAlignment="1">
      <alignment horizontal="right"/>
    </xf>
    <xf numFmtId="43" fontId="40" fillId="39" borderId="9" xfId="105" applyNumberFormat="1" applyFont="1" applyFill="1" applyBorder="1" applyAlignment="1">
      <alignment horizontal="center"/>
    </xf>
    <xf numFmtId="43" fontId="40" fillId="0" borderId="9" xfId="105" applyNumberFormat="1" applyFont="1" applyFill="1" applyBorder="1" applyAlignment="1">
      <alignment horizontal="center"/>
    </xf>
    <xf numFmtId="43" fontId="40" fillId="0" borderId="9" xfId="103" applyNumberFormat="1" applyFont="1" applyFill="1" applyBorder="1" applyAlignment="1">
      <alignment horizontal="right" vertical="center"/>
    </xf>
    <xf numFmtId="43" fontId="40" fillId="40" borderId="9" xfId="105" applyNumberFormat="1" applyFont="1" applyFill="1" applyBorder="1" applyAlignment="1">
      <alignment horizontal="center"/>
    </xf>
    <xf numFmtId="43" fontId="43" fillId="0" borderId="9" xfId="103" applyNumberFormat="1" applyFont="1" applyFill="1" applyBorder="1" applyAlignment="1">
      <alignment horizontal="right" vertical="center" wrapText="1"/>
    </xf>
    <xf numFmtId="43" fontId="40" fillId="0" borderId="9" xfId="104" applyNumberFormat="1" applyFont="1" applyFill="1" applyBorder="1" applyAlignment="1">
      <alignment horizontal="right" vertical="center"/>
    </xf>
    <xf numFmtId="43" fontId="44" fillId="28" borderId="9" xfId="103" applyNumberFormat="1" applyFont="1" applyFill="1" applyBorder="1" applyAlignment="1">
      <alignment horizontal="right" vertical="center"/>
    </xf>
    <xf numFmtId="43" fontId="43" fillId="0" borderId="9" xfId="103" applyNumberFormat="1" applyFont="1" applyBorder="1" applyAlignment="1">
      <alignment horizontal="right"/>
    </xf>
    <xf numFmtId="43" fontId="40" fillId="0" borderId="9" xfId="103" applyNumberFormat="1" applyFont="1" applyBorder="1" applyAlignment="1">
      <alignment horizontal="right"/>
    </xf>
    <xf numFmtId="43" fontId="40" fillId="39" borderId="9" xfId="105" applyNumberFormat="1" applyFont="1" applyFill="1" applyBorder="1" applyAlignment="1">
      <alignment horizontal="right"/>
    </xf>
    <xf numFmtId="43" fontId="40" fillId="0" borderId="9" xfId="105" applyNumberFormat="1" applyFont="1" applyFill="1" applyBorder="1" applyAlignment="1">
      <alignment horizontal="right"/>
    </xf>
    <xf numFmtId="43" fontId="40" fillId="40" borderId="9" xfId="105" applyNumberFormat="1" applyFont="1" applyFill="1" applyBorder="1" applyAlignment="1">
      <alignment horizontal="right"/>
    </xf>
    <xf numFmtId="43" fontId="40" fillId="0" borderId="9" xfId="81" applyNumberFormat="1" applyFont="1" applyFill="1" applyBorder="1" applyAlignment="1">
      <alignment horizontal="right" vertical="center"/>
    </xf>
    <xf numFmtId="43" fontId="40" fillId="0" borderId="9" xfId="0" applyNumberFormat="1" applyFont="1" applyFill="1" applyBorder="1" applyAlignment="1">
      <alignment horizontal="right"/>
    </xf>
    <xf numFmtId="43" fontId="40" fillId="41" borderId="9" xfId="0" applyNumberFormat="1" applyFont="1" applyFill="1" applyBorder="1" applyAlignment="1">
      <alignment horizontal="right"/>
    </xf>
    <xf numFmtId="43" fontId="45" fillId="0" borderId="0" xfId="104" applyNumberFormat="1" applyFont="1" applyBorder="1" applyAlignment="1">
      <alignment horizontal="right" vertical="center"/>
    </xf>
    <xf numFmtId="43" fontId="44" fillId="0" borderId="0" xfId="104" applyNumberFormat="1" applyFont="1" applyBorder="1" applyAlignment="1">
      <alignment horizontal="right" vertical="center"/>
    </xf>
    <xf numFmtId="43" fontId="44" fillId="0" borderId="0" xfId="104" applyNumberFormat="1" applyFont="1" applyFill="1" applyBorder="1" applyAlignment="1">
      <alignment horizontal="right" vertical="center"/>
    </xf>
    <xf numFmtId="43" fontId="43" fillId="0" borderId="9" xfId="72" applyNumberFormat="1" applyFont="1" applyBorder="1"/>
    <xf numFmtId="43" fontId="43" fillId="0" borderId="9" xfId="0" applyNumberFormat="1" applyFont="1" applyBorder="1"/>
    <xf numFmtId="43" fontId="45" fillId="0" borderId="9" xfId="0" applyNumberFormat="1" applyFont="1" applyBorder="1"/>
    <xf numFmtId="0" fontId="1" fillId="0" borderId="0" xfId="103" applyFont="1"/>
    <xf numFmtId="0" fontId="38" fillId="0" borderId="0" xfId="73" applyFont="1" applyAlignment="1" applyProtection="1">
      <alignment horizontal="center" wrapText="1"/>
    </xf>
    <xf numFmtId="0" fontId="39" fillId="0" borderId="0" xfId="73" applyFont="1" applyAlignment="1" applyProtection="1">
      <alignment horizontal="center"/>
    </xf>
    <xf numFmtId="0" fontId="40" fillId="0" borderId="0" xfId="73" applyFont="1" applyAlignment="1" applyProtection="1">
      <alignment horizontal="center"/>
    </xf>
    <xf numFmtId="0" fontId="40" fillId="0" borderId="0" xfId="76" applyNumberFormat="1" applyFont="1" applyAlignment="1">
      <alignment horizontal="left" wrapText="1"/>
    </xf>
  </cellXfs>
  <cellStyles count="107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Accent1 - 20%" xfId="19" xr:uid="{00000000-0005-0000-0000-000012000000}"/>
    <cellStyle name="Accent1 - 40%" xfId="20" xr:uid="{00000000-0005-0000-0000-000013000000}"/>
    <cellStyle name="Accent1 - 60%" xfId="21" xr:uid="{00000000-0005-0000-0000-000014000000}"/>
    <cellStyle name="Accent2 - 20%" xfId="22" xr:uid="{00000000-0005-0000-0000-000015000000}"/>
    <cellStyle name="Accent2 - 40%" xfId="23" xr:uid="{00000000-0005-0000-0000-000016000000}"/>
    <cellStyle name="Accent2 - 60%" xfId="24" xr:uid="{00000000-0005-0000-0000-000017000000}"/>
    <cellStyle name="Accent3 - 20%" xfId="25" xr:uid="{00000000-0005-0000-0000-000018000000}"/>
    <cellStyle name="Accent3 - 40%" xfId="26" xr:uid="{00000000-0005-0000-0000-000019000000}"/>
    <cellStyle name="Accent3 - 60%" xfId="27" xr:uid="{00000000-0005-0000-0000-00001A000000}"/>
    <cellStyle name="Accent4 - 20%" xfId="28" xr:uid="{00000000-0005-0000-0000-00001B000000}"/>
    <cellStyle name="Accent4 - 40%" xfId="29" xr:uid="{00000000-0005-0000-0000-00001C000000}"/>
    <cellStyle name="Accent4 - 60%" xfId="30" xr:uid="{00000000-0005-0000-0000-00001D000000}"/>
    <cellStyle name="Accent5 - 20%" xfId="31" xr:uid="{00000000-0005-0000-0000-00001E000000}"/>
    <cellStyle name="Accent5 - 40%" xfId="32" xr:uid="{00000000-0005-0000-0000-00001F000000}"/>
    <cellStyle name="Accent5 - 60%" xfId="33" xr:uid="{00000000-0005-0000-0000-000020000000}"/>
    <cellStyle name="Accent6 - 20%" xfId="34" xr:uid="{00000000-0005-0000-0000-000021000000}"/>
    <cellStyle name="Accent6 - 40%" xfId="35" xr:uid="{00000000-0005-0000-0000-000022000000}"/>
    <cellStyle name="Accent6 - 60%" xfId="36" xr:uid="{00000000-0005-0000-0000-000023000000}"/>
    <cellStyle name="Buena" xfId="37" xr:uid="{00000000-0005-0000-0000-000024000000}"/>
    <cellStyle name="Cálculo" xfId="38" xr:uid="{00000000-0005-0000-0000-000026000000}"/>
    <cellStyle name="Celda de comprobación" xfId="39" xr:uid="{00000000-0005-0000-0000-000027000000}"/>
    <cellStyle name="Celda vinculada" xfId="40" xr:uid="{00000000-0005-0000-0000-000028000000}"/>
    <cellStyle name="Comma" xfId="55" builtinId="3"/>
    <cellStyle name="Comma 2" xfId="77" xr:uid="{1354A908-12A5-4812-837D-9DD808F93DC8}"/>
    <cellStyle name="Comma 2 2" xfId="85" xr:uid="{3B73F2B8-CE2A-4F80-B58E-3644A5E941D1}"/>
    <cellStyle name="Comma 3" xfId="78" xr:uid="{4C18D7D3-D49F-4110-B34C-61873F307DDA}"/>
    <cellStyle name="Comma 3 2" xfId="90" xr:uid="{67D69773-0525-4200-92D4-A0CE88FC2695}"/>
    <cellStyle name="Comma 3 3" xfId="98" xr:uid="{54782629-E7C0-40A6-9B54-047A500B90DF}"/>
    <cellStyle name="Comma 3 6" xfId="101" xr:uid="{B6CD7059-A519-4829-9F61-1BA0B19BD789}"/>
    <cellStyle name="Emphasis 1" xfId="41" xr:uid="{00000000-0005-0000-0000-000029000000}"/>
    <cellStyle name="Emphasis 2" xfId="42" xr:uid="{00000000-0005-0000-0000-00002A000000}"/>
    <cellStyle name="Emphasis 3" xfId="43" xr:uid="{00000000-0005-0000-0000-00002B000000}"/>
    <cellStyle name="Encabezado 4" xfId="44" xr:uid="{00000000-0005-0000-0000-00002D000000}"/>
    <cellStyle name="Énfasis1" xfId="45" xr:uid="{00000000-0005-0000-0000-00002E000000}"/>
    <cellStyle name="Énfasis2" xfId="46" xr:uid="{00000000-0005-0000-0000-00002F000000}"/>
    <cellStyle name="Énfasis3" xfId="47" xr:uid="{00000000-0005-0000-0000-000030000000}"/>
    <cellStyle name="Énfasis4" xfId="48" xr:uid="{00000000-0005-0000-0000-000031000000}"/>
    <cellStyle name="Énfasis5" xfId="49" xr:uid="{00000000-0005-0000-0000-000032000000}"/>
    <cellStyle name="Énfasis6" xfId="50" xr:uid="{00000000-0005-0000-0000-000033000000}"/>
    <cellStyle name="Entrada" xfId="51" xr:uid="{00000000-0005-0000-0000-000034000000}"/>
    <cellStyle name="Euro" xfId="52" xr:uid="{00000000-0005-0000-0000-000035000000}"/>
    <cellStyle name="Good" xfId="71" builtinId="26" hidden="1"/>
    <cellStyle name="Good" xfId="53" xr:uid="{00000000-0005-0000-0000-000036000000}"/>
    <cellStyle name="Heading 1" xfId="70" builtinId="16" hidden="1"/>
    <cellStyle name="Incorrecto" xfId="54" xr:uid="{00000000-0005-0000-0000-000039000000}"/>
    <cellStyle name="Millares 10" xfId="72" xr:uid="{E8C77F8F-CCAB-4ACE-BEC2-9EF9D919AAF6}"/>
    <cellStyle name="Millares 10 2 2" xfId="75" xr:uid="{9E45D84A-A8E1-4098-8D9D-FB9BEB301C84}"/>
    <cellStyle name="Millares 10 2 2 2" xfId="87" xr:uid="{ABDC1EEC-3C07-4265-973B-94E373BE0345}"/>
    <cellStyle name="Millares 2" xfId="104" xr:uid="{A41B5E13-78E9-4143-A43E-CC2C8BC96E33}"/>
    <cellStyle name="Millares 2 2" xfId="80" xr:uid="{20E63956-78B0-4186-9596-C3EA340D8115}"/>
    <cellStyle name="Millares 2 2 2" xfId="92" xr:uid="{FD811856-0D56-465E-8744-83FC279AE9D7}"/>
    <cellStyle name="Millares 3" xfId="97" xr:uid="{E08D0B16-420F-447A-9A97-B6361DA65755}"/>
    <cellStyle name="Millares 3 2" xfId="76" xr:uid="{7377DD11-D0F7-40FC-98CF-18075DC3753C}"/>
    <cellStyle name="Millares 3 2 2" xfId="88" xr:uid="{1ED5899B-DAFA-4F41-BB3D-9F6FAC45A275}"/>
    <cellStyle name="Moneda 2" xfId="106" xr:uid="{8EC92E0A-B0C2-40D0-BE7A-94F5FF25EDB1}"/>
    <cellStyle name="Moneda 3 3" xfId="94" xr:uid="{A6D515D3-79CD-4041-81D4-7F7902898D35}"/>
    <cellStyle name="Moneda 4" xfId="79" xr:uid="{71C6FCEB-6B07-4B43-A531-593BFCB668BC}"/>
    <cellStyle name="Moneda 4 2" xfId="91" xr:uid="{84DCD7F8-1FA3-4FB7-B366-BB683D2D75F3}"/>
    <cellStyle name="Normal" xfId="0" builtinId="0"/>
    <cellStyle name="Normal - Style1" xfId="56" xr:uid="{00000000-0005-0000-0000-00003D000000}"/>
    <cellStyle name="Normal 13" xfId="105" xr:uid="{D83BBF51-F86C-4FA2-BAE2-1FAA75C2968B}"/>
    <cellStyle name="Normal 2" xfId="57" xr:uid="{00000000-0005-0000-0000-00003E000000}"/>
    <cellStyle name="Normal 2 2" xfId="89" xr:uid="{B2E1077A-1634-45E9-9B56-A9DE5354B028}"/>
    <cellStyle name="Normal 2 3" xfId="99" xr:uid="{EE57DADF-B191-4AEF-B3E1-B799B01D27E2}"/>
    <cellStyle name="Normal 2 7" xfId="102" xr:uid="{D21640B6-1557-4296-876B-906BBE841CD9}"/>
    <cellStyle name="Normal 21" xfId="81" xr:uid="{10FB87CD-F2A3-4FFC-A33F-084A124AFDA4}"/>
    <cellStyle name="Normal 21 2" xfId="93" xr:uid="{6FB37D24-5719-4490-865F-B448593EAF85}"/>
    <cellStyle name="Normal 28" xfId="95" xr:uid="{F167B548-E5E7-4884-ACDC-8132DBBB65D4}"/>
    <cellStyle name="Normal 3" xfId="58" xr:uid="{00000000-0005-0000-0000-00003F000000}"/>
    <cellStyle name="Normal 3 2" xfId="83" xr:uid="{FCCD53BC-F93C-42F7-9448-09DF84DAF467}"/>
    <cellStyle name="Normal 3 4" xfId="84" xr:uid="{BDF5EC82-3D0A-472E-ABCF-BC97A04B512F}"/>
    <cellStyle name="Normal 4" xfId="59" xr:uid="{00000000-0005-0000-0000-000040000000}"/>
    <cellStyle name="Normal 4 2" xfId="100" xr:uid="{C9869EAD-1D73-4D9E-8F56-74F4862386E0}"/>
    <cellStyle name="Normal 5" xfId="60" xr:uid="{00000000-0005-0000-0000-000041000000}"/>
    <cellStyle name="Normal 6" xfId="103" xr:uid="{60D95623-D600-42DF-B537-30C45F15AACE}"/>
    <cellStyle name="Normal 8" xfId="74" xr:uid="{E46A7B6B-2402-467F-A105-CDAC5A99810D}"/>
    <cellStyle name="Normal 8 2" xfId="96" xr:uid="{A8642159-89A4-44EC-BB4C-CEE59B70AE0E}"/>
    <cellStyle name="Normal 8 3" xfId="86" xr:uid="{2ED3CBA1-6A37-4102-8C86-AD190533E74C}"/>
    <cellStyle name="Normal 9" xfId="73" xr:uid="{6605942E-5495-4662-88E9-64492FA65865}"/>
    <cellStyle name="Normal 9 2" xfId="82" xr:uid="{8B4A697E-E669-4D7F-829A-085981198C22}"/>
    <cellStyle name="Notas" xfId="61" xr:uid="{00000000-0005-0000-0000-000042000000}"/>
    <cellStyle name="Salida" xfId="62" xr:uid="{00000000-0005-0000-0000-000044000000}"/>
    <cellStyle name="Sheet Title" xfId="63" xr:uid="{00000000-0005-0000-0000-000045000000}"/>
    <cellStyle name="Texto de advertencia" xfId="64" xr:uid="{00000000-0005-0000-0000-000046000000}"/>
    <cellStyle name="Texto explicativo" xfId="65" xr:uid="{00000000-0005-0000-0000-000047000000}"/>
    <cellStyle name="Título" xfId="66" xr:uid="{00000000-0005-0000-0000-000048000000}"/>
    <cellStyle name="Título 1" xfId="67" xr:uid="{00000000-0005-0000-0000-000049000000}"/>
    <cellStyle name="Título 2" xfId="68" xr:uid="{00000000-0005-0000-0000-00004A000000}"/>
    <cellStyle name="Título 3" xfId="69" xr:uid="{00000000-0005-0000-0000-00004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sco%20H\2.%20Naves%20Industriales\Archivos%20Personal%20de%20ingenieria\Polanco\analisis%20de%20costo%20febrer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hard-pc\Documents%20and%20Settings\Administrator\Desktop\Presupuesto_Nave_la_Canela_Partidas_No_Contempladas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ZONAS%20FRANCAS\Los%20Alcarrizos\CISTERNA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dice"/>
      <sheetName val="Resu"/>
      <sheetName val="FA"/>
      <sheetName val="Anals."/>
      <sheetName val="Ins.1"/>
      <sheetName val="Ins.2"/>
      <sheetName val="Rendto."/>
      <sheetName val="M.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F11">
            <v>671.48</v>
          </cell>
        </row>
        <row r="15">
          <cell r="F15">
            <v>1359.96</v>
          </cell>
        </row>
        <row r="19">
          <cell r="F19">
            <v>1359.96</v>
          </cell>
        </row>
        <row r="23">
          <cell r="F23">
            <v>1359.96</v>
          </cell>
        </row>
        <row r="27">
          <cell r="F27">
            <v>1359.96</v>
          </cell>
        </row>
        <row r="31">
          <cell r="F31">
            <v>1359.96</v>
          </cell>
        </row>
        <row r="35">
          <cell r="F35">
            <v>1359.96</v>
          </cell>
        </row>
        <row r="39">
          <cell r="F39">
            <v>1359.96</v>
          </cell>
        </row>
        <row r="43">
          <cell r="F43">
            <v>1359.96</v>
          </cell>
        </row>
        <row r="47">
          <cell r="F47">
            <v>1359.96</v>
          </cell>
        </row>
        <row r="51">
          <cell r="F51">
            <v>1359.96</v>
          </cell>
        </row>
        <row r="55">
          <cell r="F55">
            <v>1359.96</v>
          </cell>
        </row>
        <row r="59">
          <cell r="F59">
            <v>1359.96</v>
          </cell>
        </row>
        <row r="72">
          <cell r="F72">
            <v>696.34999999999991</v>
          </cell>
        </row>
        <row r="82">
          <cell r="F82">
            <v>832.27</v>
          </cell>
        </row>
        <row r="92">
          <cell r="F92">
            <v>913.55</v>
          </cell>
        </row>
        <row r="106">
          <cell r="F106">
            <v>547.19999999999993</v>
          </cell>
        </row>
        <row r="128">
          <cell r="F128">
            <v>671.44000000000017</v>
          </cell>
        </row>
        <row r="139">
          <cell r="F139">
            <v>595.29</v>
          </cell>
        </row>
        <row r="150">
          <cell r="F150">
            <v>621.29</v>
          </cell>
        </row>
        <row r="161">
          <cell r="F161">
            <v>838.95999999999992</v>
          </cell>
        </row>
        <row r="172">
          <cell r="F172">
            <v>787.21</v>
          </cell>
        </row>
        <row r="183">
          <cell r="F183">
            <v>709.71</v>
          </cell>
        </row>
        <row r="194">
          <cell r="F194">
            <v>873.0100000000001</v>
          </cell>
        </row>
        <row r="205">
          <cell r="F205">
            <v>937.81000000000006</v>
          </cell>
        </row>
        <row r="216">
          <cell r="F216">
            <v>1310.1300000000001</v>
          </cell>
        </row>
        <row r="227">
          <cell r="F227">
            <v>1379.8000000000002</v>
          </cell>
        </row>
        <row r="238">
          <cell r="F238">
            <v>1261.45</v>
          </cell>
        </row>
        <row r="248">
          <cell r="F248">
            <v>1583.2800000000002</v>
          </cell>
        </row>
        <row r="253">
          <cell r="F253">
            <v>2260.98</v>
          </cell>
        </row>
        <row r="258">
          <cell r="F258">
            <v>1025.17</v>
          </cell>
        </row>
        <row r="263">
          <cell r="F263">
            <v>1115.8900000000001</v>
          </cell>
        </row>
        <row r="290">
          <cell r="F290">
            <v>18359.240000000002</v>
          </cell>
        </row>
        <row r="291">
          <cell r="F291">
            <v>1027.95</v>
          </cell>
        </row>
        <row r="327">
          <cell r="F327">
            <v>35513.759999999995</v>
          </cell>
        </row>
        <row r="328">
          <cell r="F328">
            <v>1054.76</v>
          </cell>
        </row>
        <row r="342">
          <cell r="F342">
            <v>5538.19</v>
          </cell>
        </row>
        <row r="343">
          <cell r="F343">
            <v>553.82000000000005</v>
          </cell>
        </row>
        <row r="352">
          <cell r="F352">
            <v>330.41999999999996</v>
          </cell>
        </row>
        <row r="359">
          <cell r="F359">
            <v>400.95</v>
          </cell>
        </row>
        <row r="366">
          <cell r="F366">
            <v>20.09</v>
          </cell>
        </row>
        <row r="371">
          <cell r="F371">
            <v>17.36</v>
          </cell>
        </row>
        <row r="375">
          <cell r="F375">
            <v>223.64000000000001</v>
          </cell>
        </row>
        <row r="380">
          <cell r="F380">
            <v>29.310000000000002</v>
          </cell>
        </row>
        <row r="387">
          <cell r="F387">
            <v>183.91</v>
          </cell>
        </row>
        <row r="392">
          <cell r="F392">
            <v>152.41</v>
          </cell>
        </row>
        <row r="399">
          <cell r="F399">
            <v>158.91</v>
          </cell>
        </row>
        <row r="407">
          <cell r="F407">
            <v>276.27999999999997</v>
          </cell>
        </row>
        <row r="415">
          <cell r="F415">
            <v>192.59</v>
          </cell>
        </row>
        <row r="423">
          <cell r="F423">
            <v>301.92</v>
          </cell>
        </row>
        <row r="430">
          <cell r="F430">
            <v>259.97999999999996</v>
          </cell>
        </row>
        <row r="438">
          <cell r="F438">
            <v>171.49</v>
          </cell>
        </row>
        <row r="443">
          <cell r="F443">
            <v>50.16</v>
          </cell>
        </row>
        <row r="448">
          <cell r="F448">
            <v>86.699999999999989</v>
          </cell>
        </row>
        <row r="453">
          <cell r="F453">
            <v>100.00999999999999</v>
          </cell>
        </row>
        <row r="458">
          <cell r="F458">
            <v>72.760000000000005</v>
          </cell>
        </row>
        <row r="467">
          <cell r="F467">
            <v>1161.04</v>
          </cell>
        </row>
        <row r="473">
          <cell r="F473">
            <v>1275.0899999999999</v>
          </cell>
        </row>
        <row r="479">
          <cell r="F479">
            <v>1028.94</v>
          </cell>
        </row>
        <row r="485">
          <cell r="F485">
            <v>1351.15</v>
          </cell>
        </row>
        <row r="491">
          <cell r="F491">
            <v>1688.35</v>
          </cell>
        </row>
        <row r="509">
          <cell r="F509">
            <v>1381.16</v>
          </cell>
        </row>
        <row r="515">
          <cell r="F515">
            <v>1301.1099999999999</v>
          </cell>
        </row>
        <row r="521">
          <cell r="F521">
            <v>1727.3799999999999</v>
          </cell>
        </row>
        <row r="527">
          <cell r="F527">
            <v>1094.99</v>
          </cell>
        </row>
        <row r="542">
          <cell r="F542">
            <v>16459.939999999999</v>
          </cell>
        </row>
        <row r="546">
          <cell r="F546">
            <v>19109.8</v>
          </cell>
        </row>
        <row r="550">
          <cell r="F550">
            <v>19306.64</v>
          </cell>
        </row>
        <row r="570">
          <cell r="F570">
            <v>20886.03</v>
          </cell>
        </row>
        <row r="574">
          <cell r="F574">
            <v>21149.18</v>
          </cell>
        </row>
        <row r="579">
          <cell r="F579">
            <v>23084.97</v>
          </cell>
        </row>
        <row r="583">
          <cell r="F583">
            <v>25799.61</v>
          </cell>
        </row>
        <row r="596">
          <cell r="F596">
            <v>15085.209999999997</v>
          </cell>
        </row>
        <row r="600">
          <cell r="F600">
            <v>15348.359999999999</v>
          </cell>
        </row>
        <row r="613">
          <cell r="F613">
            <v>15074.93</v>
          </cell>
        </row>
        <row r="617">
          <cell r="F617">
            <v>15338.08</v>
          </cell>
        </row>
        <row r="630">
          <cell r="F630">
            <v>11386.16</v>
          </cell>
        </row>
        <row r="634">
          <cell r="F634">
            <v>11649.31</v>
          </cell>
        </row>
        <row r="648">
          <cell r="F648">
            <v>11858.48</v>
          </cell>
        </row>
        <row r="652">
          <cell r="F652">
            <v>10952.06</v>
          </cell>
        </row>
        <row r="666">
          <cell r="F666">
            <v>11366.23</v>
          </cell>
        </row>
        <row r="670">
          <cell r="F670">
            <v>10168.790000000001</v>
          </cell>
        </row>
        <row r="683">
          <cell r="F683">
            <v>13697.570000000002</v>
          </cell>
        </row>
        <row r="687">
          <cell r="F687">
            <v>13434.42</v>
          </cell>
        </row>
        <row r="700">
          <cell r="F700">
            <v>23913.72</v>
          </cell>
        </row>
        <row r="705">
          <cell r="F705">
            <v>23913.72</v>
          </cell>
        </row>
        <row r="710">
          <cell r="F710">
            <v>23913.72</v>
          </cell>
        </row>
        <row r="715">
          <cell r="F715">
            <v>23913.72</v>
          </cell>
        </row>
        <row r="728">
          <cell r="F728">
            <v>18011.89</v>
          </cell>
        </row>
        <row r="733">
          <cell r="F733">
            <v>18011.89</v>
          </cell>
        </row>
        <row r="756">
          <cell r="F756">
            <v>18001.61</v>
          </cell>
        </row>
        <row r="761">
          <cell r="F761">
            <v>18309.59</v>
          </cell>
        </row>
        <row r="766">
          <cell r="F766">
            <v>18001.61</v>
          </cell>
        </row>
        <row r="771">
          <cell r="F771">
            <v>18309.59</v>
          </cell>
        </row>
        <row r="777">
          <cell r="F777">
            <v>18265.099999999999</v>
          </cell>
        </row>
        <row r="782">
          <cell r="F782">
            <v>18309.59</v>
          </cell>
        </row>
        <row r="788">
          <cell r="F788">
            <v>18265.099999999999</v>
          </cell>
        </row>
        <row r="793">
          <cell r="F793">
            <v>18309.59</v>
          </cell>
        </row>
        <row r="806">
          <cell r="F806">
            <v>14312.84</v>
          </cell>
        </row>
        <row r="811">
          <cell r="F811">
            <v>14557.91</v>
          </cell>
        </row>
        <row r="817">
          <cell r="F817">
            <v>14522.509999999998</v>
          </cell>
        </row>
        <row r="822">
          <cell r="F822">
            <v>14557.91</v>
          </cell>
        </row>
        <row r="836">
          <cell r="F836">
            <v>14785.16</v>
          </cell>
        </row>
        <row r="841">
          <cell r="F841">
            <v>15053.45</v>
          </cell>
        </row>
        <row r="847">
          <cell r="F847">
            <v>14785.16</v>
          </cell>
        </row>
        <row r="852">
          <cell r="F852">
            <v>15053.45</v>
          </cell>
        </row>
        <row r="859">
          <cell r="F859">
            <v>15014.7</v>
          </cell>
        </row>
        <row r="864">
          <cell r="F864">
            <v>15053.45</v>
          </cell>
        </row>
        <row r="871">
          <cell r="F871">
            <v>15014.7</v>
          </cell>
        </row>
        <row r="876">
          <cell r="F876">
            <v>15053.45</v>
          </cell>
        </row>
        <row r="890">
          <cell r="F890">
            <v>14029.76</v>
          </cell>
        </row>
        <row r="895">
          <cell r="F895">
            <v>13398.59</v>
          </cell>
        </row>
        <row r="902">
          <cell r="F902">
            <v>14289.100000000002</v>
          </cell>
        </row>
        <row r="907">
          <cell r="F907">
            <v>14332.880000000001</v>
          </cell>
        </row>
        <row r="920">
          <cell r="F920">
            <v>16388.900000000001</v>
          </cell>
        </row>
        <row r="925">
          <cell r="F925">
            <v>16868.599999999999</v>
          </cell>
        </row>
        <row r="931">
          <cell r="F931">
            <v>16799.309999999998</v>
          </cell>
        </row>
        <row r="936">
          <cell r="F936">
            <v>16868.599999999999</v>
          </cell>
        </row>
        <row r="949">
          <cell r="F949">
            <v>18198.45</v>
          </cell>
        </row>
        <row r="954">
          <cell r="F954">
            <v>18506.43</v>
          </cell>
        </row>
        <row r="960">
          <cell r="F960">
            <v>18461.940000000002</v>
          </cell>
        </row>
        <row r="965">
          <cell r="F965">
            <v>18506.43</v>
          </cell>
        </row>
        <row r="978">
          <cell r="F978">
            <v>14509.68</v>
          </cell>
        </row>
        <row r="983">
          <cell r="F983">
            <v>14754.75</v>
          </cell>
        </row>
        <row r="989">
          <cell r="F989">
            <v>14719.349999999999</v>
          </cell>
        </row>
        <row r="994">
          <cell r="F994">
            <v>14754.75</v>
          </cell>
        </row>
        <row r="1008">
          <cell r="F1008">
            <v>14982</v>
          </cell>
        </row>
        <row r="1013">
          <cell r="F1013">
            <v>15250.29</v>
          </cell>
        </row>
        <row r="1019">
          <cell r="F1019">
            <v>14982</v>
          </cell>
        </row>
        <row r="1024">
          <cell r="F1024">
            <v>15250.29</v>
          </cell>
        </row>
        <row r="1031">
          <cell r="F1031">
            <v>15211.54</v>
          </cell>
        </row>
        <row r="1036">
          <cell r="F1036">
            <v>15250.29</v>
          </cell>
        </row>
        <row r="1043">
          <cell r="F1043">
            <v>15211.54</v>
          </cell>
        </row>
        <row r="1048">
          <cell r="F1048">
            <v>15250.29</v>
          </cell>
        </row>
        <row r="1062">
          <cell r="F1062">
            <v>14226.6</v>
          </cell>
        </row>
        <row r="1067">
          <cell r="F1067">
            <v>13595.43</v>
          </cell>
        </row>
        <row r="1074">
          <cell r="F1074">
            <v>14485.939999999999</v>
          </cell>
        </row>
        <row r="1079">
          <cell r="F1079">
            <v>14529.72</v>
          </cell>
        </row>
        <row r="1092">
          <cell r="F1092">
            <v>16557.940000000002</v>
          </cell>
        </row>
        <row r="1097">
          <cell r="F1097">
            <v>17037.64</v>
          </cell>
        </row>
        <row r="1103">
          <cell r="F1103">
            <v>16968.349999999999</v>
          </cell>
        </row>
        <row r="1108">
          <cell r="F1108">
            <v>17037.64</v>
          </cell>
        </row>
        <row r="1121">
          <cell r="F1121">
            <v>18517.45</v>
          </cell>
        </row>
        <row r="1126">
          <cell r="F1126">
            <v>18825.43</v>
          </cell>
        </row>
        <row r="1132">
          <cell r="F1132">
            <v>18780.940000000002</v>
          </cell>
        </row>
        <row r="1137">
          <cell r="F1137">
            <v>18825.43</v>
          </cell>
        </row>
        <row r="1150">
          <cell r="F1150">
            <v>14828.68</v>
          </cell>
        </row>
        <row r="1155">
          <cell r="F1155">
            <v>15073.75</v>
          </cell>
        </row>
        <row r="1161">
          <cell r="F1161">
            <v>15038.349999999999</v>
          </cell>
        </row>
        <row r="1166">
          <cell r="F1166">
            <v>15073.75</v>
          </cell>
        </row>
        <row r="1180">
          <cell r="F1180">
            <v>15301</v>
          </cell>
        </row>
        <row r="1185">
          <cell r="F1185">
            <v>15569.29</v>
          </cell>
        </row>
        <row r="1191">
          <cell r="F1191">
            <v>15301</v>
          </cell>
        </row>
        <row r="1196">
          <cell r="F1196">
            <v>15569.29</v>
          </cell>
        </row>
        <row r="1203">
          <cell r="F1203">
            <v>15530.54</v>
          </cell>
        </row>
        <row r="1208">
          <cell r="F1208">
            <v>15569.29</v>
          </cell>
        </row>
        <row r="1215">
          <cell r="F1215">
            <v>15530.54</v>
          </cell>
        </row>
        <row r="1220">
          <cell r="F1220">
            <v>15569.29</v>
          </cell>
        </row>
        <row r="1234">
          <cell r="F1234">
            <v>14545.6</v>
          </cell>
        </row>
        <row r="1239">
          <cell r="F1239">
            <v>13914.43</v>
          </cell>
        </row>
        <row r="1246">
          <cell r="F1246">
            <v>14804.939999999999</v>
          </cell>
        </row>
        <row r="1251">
          <cell r="F1251">
            <v>14848.72</v>
          </cell>
        </row>
        <row r="1264">
          <cell r="F1264">
            <v>16876.940000000002</v>
          </cell>
        </row>
        <row r="1269">
          <cell r="F1269">
            <v>17356.64</v>
          </cell>
        </row>
        <row r="1275">
          <cell r="F1275">
            <v>17287.349999999999</v>
          </cell>
        </row>
        <row r="1280">
          <cell r="F1280">
            <v>17356.64</v>
          </cell>
        </row>
        <row r="1295">
          <cell r="F1295">
            <v>13673.339999999998</v>
          </cell>
        </row>
        <row r="1307">
          <cell r="F1307">
            <v>13936.489999999998</v>
          </cell>
        </row>
        <row r="1343">
          <cell r="F1343">
            <v>11825.410000000002</v>
          </cell>
        </row>
        <row r="1355">
          <cell r="F1355">
            <v>12088.560000000001</v>
          </cell>
        </row>
        <row r="1371">
          <cell r="F1371">
            <v>27308.79</v>
          </cell>
        </row>
        <row r="1384">
          <cell r="F1384">
            <v>27571.940000000002</v>
          </cell>
        </row>
        <row r="1397">
          <cell r="F1397">
            <v>20606.75</v>
          </cell>
        </row>
        <row r="1410">
          <cell r="F1410">
            <v>20869.899999999998</v>
          </cell>
        </row>
        <row r="1448">
          <cell r="F1448">
            <v>17769.28</v>
          </cell>
        </row>
        <row r="1460">
          <cell r="F1460">
            <v>18032.43</v>
          </cell>
        </row>
        <row r="1473">
          <cell r="F1473">
            <v>30235.47</v>
          </cell>
        </row>
        <row r="1486">
          <cell r="F1486">
            <v>23533.43</v>
          </cell>
        </row>
        <row r="1498">
          <cell r="F1498">
            <v>20695.96</v>
          </cell>
        </row>
        <row r="1513">
          <cell r="F1513">
            <v>9292.25</v>
          </cell>
        </row>
        <row r="1517">
          <cell r="F1517">
            <v>9292.25</v>
          </cell>
        </row>
        <row r="1522">
          <cell r="F1522">
            <v>9432.31</v>
          </cell>
        </row>
        <row r="1527">
          <cell r="F1527">
            <v>9432.31</v>
          </cell>
        </row>
        <row r="1539">
          <cell r="F1539">
            <v>8113.4599999999991</v>
          </cell>
        </row>
        <row r="1543">
          <cell r="F1543">
            <v>8113.46</v>
          </cell>
        </row>
        <row r="1548">
          <cell r="F1548">
            <v>8228.65</v>
          </cell>
        </row>
        <row r="1553">
          <cell r="F1553">
            <v>8228.65</v>
          </cell>
        </row>
        <row r="1565">
          <cell r="F1565">
            <v>11942.11</v>
          </cell>
        </row>
        <row r="1569">
          <cell r="F1569">
            <v>11942.11</v>
          </cell>
        </row>
        <row r="1574">
          <cell r="F1574">
            <v>12082.17</v>
          </cell>
        </row>
        <row r="1579">
          <cell r="F1579">
            <v>12082.17</v>
          </cell>
        </row>
        <row r="1591">
          <cell r="F1591">
            <v>10763.32</v>
          </cell>
        </row>
        <row r="1595">
          <cell r="F1595">
            <v>10763.32</v>
          </cell>
        </row>
        <row r="1600">
          <cell r="F1600">
            <v>10878.51</v>
          </cell>
        </row>
        <row r="1605">
          <cell r="F1605">
            <v>10878.51</v>
          </cell>
        </row>
        <row r="1621">
          <cell r="F1621">
            <v>16343.800000000001</v>
          </cell>
        </row>
        <row r="1625">
          <cell r="F1625">
            <v>16343.8</v>
          </cell>
        </row>
        <row r="1630">
          <cell r="F1630">
            <v>16483.600000000002</v>
          </cell>
        </row>
        <row r="1635">
          <cell r="F1635">
            <v>16483.600000000002</v>
          </cell>
        </row>
        <row r="1648">
          <cell r="F1648">
            <v>16540.64</v>
          </cell>
        </row>
        <row r="1652">
          <cell r="F1652">
            <v>16540.64</v>
          </cell>
        </row>
        <row r="1657">
          <cell r="F1657">
            <v>16680.439999999999</v>
          </cell>
        </row>
        <row r="1662">
          <cell r="F1662">
            <v>16680.439999999999</v>
          </cell>
        </row>
        <row r="1675">
          <cell r="F1675">
            <v>16859.64</v>
          </cell>
        </row>
        <row r="1679">
          <cell r="F1679">
            <v>16859.64</v>
          </cell>
        </row>
        <row r="1684">
          <cell r="F1684">
            <v>16999.439999999999</v>
          </cell>
        </row>
        <row r="1689">
          <cell r="F1689">
            <v>16999.439999999999</v>
          </cell>
        </row>
        <row r="1702">
          <cell r="F1702">
            <v>13606.97</v>
          </cell>
        </row>
        <row r="1706">
          <cell r="F1706">
            <v>13606.97</v>
          </cell>
        </row>
        <row r="1711">
          <cell r="F1711">
            <v>13711.95</v>
          </cell>
        </row>
        <row r="1716">
          <cell r="F1716">
            <v>13711.95</v>
          </cell>
        </row>
        <row r="1729">
          <cell r="F1729">
            <v>13803.81</v>
          </cell>
        </row>
        <row r="1733">
          <cell r="F1733">
            <v>13803.81</v>
          </cell>
        </row>
        <row r="1738">
          <cell r="F1738">
            <v>13908.79</v>
          </cell>
        </row>
        <row r="1743">
          <cell r="F1743">
            <v>13908.79</v>
          </cell>
        </row>
        <row r="1756">
          <cell r="F1756">
            <v>19070.419999999998</v>
          </cell>
        </row>
        <row r="1760">
          <cell r="F1760">
            <v>19070.419999999998</v>
          </cell>
        </row>
        <row r="1765">
          <cell r="F1765">
            <v>19443.440000000002</v>
          </cell>
        </row>
        <row r="1770">
          <cell r="F1770">
            <v>19443.440000000002</v>
          </cell>
        </row>
        <row r="1783">
          <cell r="F1783">
            <v>15405.74</v>
          </cell>
        </row>
        <row r="1787">
          <cell r="F1787">
            <v>15405.74</v>
          </cell>
        </row>
        <row r="1792">
          <cell r="F1792">
            <v>15592.25</v>
          </cell>
        </row>
        <row r="1797">
          <cell r="F1797">
            <v>15592.25</v>
          </cell>
        </row>
        <row r="1810">
          <cell r="F1810">
            <v>19389.419999999998</v>
          </cell>
        </row>
        <row r="1814">
          <cell r="F1814">
            <v>19389.419999999998</v>
          </cell>
        </row>
        <row r="1819">
          <cell r="F1819">
            <v>19762.440000000002</v>
          </cell>
        </row>
        <row r="1824">
          <cell r="F1824">
            <v>19762.440000000002</v>
          </cell>
        </row>
        <row r="1837">
          <cell r="F1837">
            <v>15724.74</v>
          </cell>
        </row>
        <row r="1841">
          <cell r="F1841">
            <v>15724.74</v>
          </cell>
        </row>
        <row r="1846">
          <cell r="F1846">
            <v>15911.25</v>
          </cell>
        </row>
        <row r="1851">
          <cell r="F1851">
            <v>15911.25</v>
          </cell>
        </row>
        <row r="1866">
          <cell r="F1866">
            <v>15689.71</v>
          </cell>
        </row>
        <row r="1871">
          <cell r="F1871">
            <v>15689.71</v>
          </cell>
        </row>
        <row r="1876">
          <cell r="F1876">
            <v>15689.71</v>
          </cell>
        </row>
        <row r="1881">
          <cell r="F1881">
            <v>15689.71</v>
          </cell>
        </row>
        <row r="1885">
          <cell r="F1885">
            <v>15676.039999999999</v>
          </cell>
        </row>
        <row r="1890">
          <cell r="F1890">
            <v>15676.039999999999</v>
          </cell>
        </row>
        <row r="1896">
          <cell r="F1896">
            <v>15676.039999999999</v>
          </cell>
        </row>
        <row r="1901">
          <cell r="F1901">
            <v>15676.039999999999</v>
          </cell>
        </row>
        <row r="1913">
          <cell r="F1913">
            <v>18339.57</v>
          </cell>
        </row>
        <row r="1918">
          <cell r="F1918">
            <v>18339.57</v>
          </cell>
        </row>
        <row r="1923">
          <cell r="F1923">
            <v>18339.57</v>
          </cell>
        </row>
        <row r="1928">
          <cell r="F1928">
            <v>18339.57</v>
          </cell>
        </row>
        <row r="1940">
          <cell r="F1940">
            <v>18536.41</v>
          </cell>
        </row>
        <row r="1945">
          <cell r="F1945">
            <v>18536.41</v>
          </cell>
        </row>
        <row r="1950">
          <cell r="F1950">
            <v>18536.41</v>
          </cell>
        </row>
        <row r="1955">
          <cell r="F1955">
            <v>18536.41</v>
          </cell>
        </row>
        <row r="1967">
          <cell r="F1967">
            <v>18855.41</v>
          </cell>
        </row>
        <row r="1972">
          <cell r="F1972">
            <v>18855.41</v>
          </cell>
        </row>
        <row r="1977">
          <cell r="F1977">
            <v>18855.41</v>
          </cell>
        </row>
        <row r="1982">
          <cell r="F1982">
            <v>18855.41</v>
          </cell>
        </row>
        <row r="1998">
          <cell r="F1998">
            <v>13638.119999999999</v>
          </cell>
        </row>
        <row r="2004">
          <cell r="F2004">
            <v>13925.18</v>
          </cell>
        </row>
        <row r="2017">
          <cell r="F2017">
            <v>10995.859999999999</v>
          </cell>
        </row>
        <row r="2023">
          <cell r="F2023">
            <v>11216.54</v>
          </cell>
        </row>
        <row r="2036">
          <cell r="F2036">
            <v>10654.19</v>
          </cell>
        </row>
        <row r="2042">
          <cell r="F2042">
            <v>10898.739999999998</v>
          </cell>
        </row>
        <row r="2056">
          <cell r="F2056">
            <v>9106.0999999999985</v>
          </cell>
        </row>
        <row r="2061">
          <cell r="F2061">
            <v>9106.1</v>
          </cell>
        </row>
        <row r="2068">
          <cell r="F2068">
            <v>9294.06</v>
          </cell>
        </row>
        <row r="2081">
          <cell r="F2081">
            <v>16287.98</v>
          </cell>
        </row>
        <row r="2086">
          <cell r="F2086">
            <v>16623.5</v>
          </cell>
        </row>
        <row r="2092">
          <cell r="F2092">
            <v>16575.04</v>
          </cell>
        </row>
        <row r="2098">
          <cell r="F2098">
            <v>16623.5</v>
          </cell>
        </row>
        <row r="2111">
          <cell r="F2111">
            <v>13645.72</v>
          </cell>
        </row>
        <row r="2116">
          <cell r="F2116">
            <v>13903.66</v>
          </cell>
        </row>
        <row r="2122">
          <cell r="F2122">
            <v>13866.4</v>
          </cell>
        </row>
        <row r="2128">
          <cell r="F2128">
            <v>13903.66</v>
          </cell>
        </row>
        <row r="2141">
          <cell r="F2141">
            <v>13304.05</v>
          </cell>
        </row>
        <row r="2146">
          <cell r="F2146">
            <v>13589.89</v>
          </cell>
        </row>
        <row r="2152">
          <cell r="F2152">
            <v>13548.599999999999</v>
          </cell>
        </row>
        <row r="2158">
          <cell r="F2158">
            <v>13589.89</v>
          </cell>
        </row>
        <row r="2172">
          <cell r="F2172">
            <v>11755.96</v>
          </cell>
        </row>
        <row r="2177">
          <cell r="F2177">
            <v>11975.650000000001</v>
          </cell>
        </row>
        <row r="2184">
          <cell r="F2184">
            <v>11943.92</v>
          </cell>
        </row>
        <row r="2191">
          <cell r="F2191">
            <v>11975.650000000001</v>
          </cell>
        </row>
        <row r="2198">
          <cell r="F2198">
            <v>11943.92</v>
          </cell>
        </row>
        <row r="2205">
          <cell r="F2205">
            <v>11975.650000000001</v>
          </cell>
        </row>
        <row r="2218">
          <cell r="F2218">
            <v>16484.82</v>
          </cell>
        </row>
        <row r="2223">
          <cell r="F2223">
            <v>16820.34</v>
          </cell>
        </row>
        <row r="2229">
          <cell r="F2229">
            <v>16771.88</v>
          </cell>
        </row>
        <row r="2235">
          <cell r="F2235">
            <v>16820.34</v>
          </cell>
        </row>
        <row r="2248">
          <cell r="F2248">
            <v>13842.56</v>
          </cell>
        </row>
        <row r="2253">
          <cell r="F2253">
            <v>14100.5</v>
          </cell>
        </row>
        <row r="2259">
          <cell r="F2259">
            <v>14063.24</v>
          </cell>
        </row>
        <row r="2265">
          <cell r="F2265">
            <v>14100.5</v>
          </cell>
        </row>
        <row r="2278">
          <cell r="F2278">
            <v>13500.89</v>
          </cell>
        </row>
        <row r="2283">
          <cell r="F2283">
            <v>13786.73</v>
          </cell>
        </row>
        <row r="2289">
          <cell r="F2289">
            <v>13745.439999999999</v>
          </cell>
        </row>
        <row r="2295">
          <cell r="F2295">
            <v>13786.73</v>
          </cell>
        </row>
        <row r="2309">
          <cell r="F2309">
            <v>11952.8</v>
          </cell>
        </row>
        <row r="2314">
          <cell r="F2314">
            <v>12172.49</v>
          </cell>
        </row>
        <row r="2321">
          <cell r="F2321">
            <v>12140.759999999998</v>
          </cell>
        </row>
        <row r="2328">
          <cell r="F2328">
            <v>12172.49</v>
          </cell>
        </row>
        <row r="2335">
          <cell r="F2335">
            <v>12140.759999999998</v>
          </cell>
        </row>
        <row r="2342">
          <cell r="F2342">
            <v>12172.49</v>
          </cell>
        </row>
        <row r="2355">
          <cell r="F2355">
            <v>16803.82</v>
          </cell>
        </row>
        <row r="2360">
          <cell r="F2360">
            <v>17139.34</v>
          </cell>
        </row>
        <row r="2366">
          <cell r="F2366">
            <v>17090.88</v>
          </cell>
        </row>
        <row r="2372">
          <cell r="F2372">
            <v>17139.34</v>
          </cell>
        </row>
        <row r="2385">
          <cell r="F2385">
            <v>14161.56</v>
          </cell>
        </row>
        <row r="2390">
          <cell r="F2390">
            <v>14419.5</v>
          </cell>
        </row>
        <row r="2396">
          <cell r="F2396">
            <v>14382.24</v>
          </cell>
        </row>
        <row r="2402">
          <cell r="F2402">
            <v>14745.75</v>
          </cell>
        </row>
        <row r="2415">
          <cell r="F2415">
            <v>13819.89</v>
          </cell>
        </row>
        <row r="2420">
          <cell r="F2420">
            <v>14105.73</v>
          </cell>
        </row>
        <row r="2426">
          <cell r="F2426">
            <v>14064.439999999999</v>
          </cell>
        </row>
        <row r="2432">
          <cell r="F2432">
            <v>14105.73</v>
          </cell>
        </row>
        <row r="2446">
          <cell r="F2446">
            <v>12271.8</v>
          </cell>
        </row>
        <row r="2451">
          <cell r="F2451">
            <v>12491.490000000002</v>
          </cell>
        </row>
        <row r="2458">
          <cell r="F2458">
            <v>12459.76</v>
          </cell>
        </row>
        <row r="2465">
          <cell r="F2465">
            <v>12491.490000000002</v>
          </cell>
        </row>
        <row r="2472">
          <cell r="F2472">
            <v>12459.76</v>
          </cell>
        </row>
        <row r="2479">
          <cell r="F2479">
            <v>12491.490000000002</v>
          </cell>
        </row>
        <row r="2494">
          <cell r="F2494">
            <v>14031.959999999997</v>
          </cell>
        </row>
        <row r="2506">
          <cell r="F2506">
            <v>14295.109999999997</v>
          </cell>
        </row>
        <row r="2517">
          <cell r="F2517">
            <v>13647.089999999998</v>
          </cell>
        </row>
        <row r="2528">
          <cell r="F2528">
            <v>13910.239999999998</v>
          </cell>
        </row>
        <row r="2543">
          <cell r="F2543">
            <v>12085.15</v>
          </cell>
        </row>
        <row r="2547">
          <cell r="F2547">
            <v>12085.150000000001</v>
          </cell>
        </row>
        <row r="2552">
          <cell r="F2552">
            <v>12228.14</v>
          </cell>
        </row>
        <row r="2557">
          <cell r="F2557">
            <v>12228.14</v>
          </cell>
        </row>
        <row r="2569">
          <cell r="F2569">
            <v>11008.47</v>
          </cell>
        </row>
        <row r="2573">
          <cell r="F2573">
            <v>11008.47</v>
          </cell>
        </row>
        <row r="2578">
          <cell r="F2578">
            <v>11127.67</v>
          </cell>
        </row>
        <row r="2583">
          <cell r="F2583">
            <v>11127.67</v>
          </cell>
        </row>
        <row r="2595">
          <cell r="F2595">
            <v>14735.01</v>
          </cell>
        </row>
        <row r="2599">
          <cell r="F2599">
            <v>14735.009999999998</v>
          </cell>
        </row>
        <row r="2604">
          <cell r="F2604">
            <v>14878</v>
          </cell>
        </row>
        <row r="2621">
          <cell r="F2621">
            <v>13262.56</v>
          </cell>
        </row>
        <row r="2625">
          <cell r="F2625">
            <v>13262.56</v>
          </cell>
        </row>
        <row r="2630">
          <cell r="F2630">
            <v>13381.76</v>
          </cell>
        </row>
        <row r="2635">
          <cell r="F2635">
            <v>13381.76</v>
          </cell>
        </row>
        <row r="2645">
          <cell r="F2645">
            <v>4660.93</v>
          </cell>
        </row>
        <row r="2652">
          <cell r="F2652">
            <v>4660.93</v>
          </cell>
        </row>
        <row r="2659">
          <cell r="F2659">
            <v>4794.68</v>
          </cell>
        </row>
        <row r="2666">
          <cell r="F2666">
            <v>4794.68</v>
          </cell>
        </row>
        <row r="2673">
          <cell r="F2673">
            <v>4076.92</v>
          </cell>
        </row>
        <row r="2680">
          <cell r="F2680">
            <v>4076.92</v>
          </cell>
        </row>
        <row r="2687">
          <cell r="F2687">
            <v>4180.95</v>
          </cell>
        </row>
        <row r="2694">
          <cell r="F2694">
            <v>4180.95</v>
          </cell>
        </row>
        <row r="2701">
          <cell r="F2701">
            <v>7752.84</v>
          </cell>
        </row>
        <row r="2708">
          <cell r="F2708">
            <v>7752.84</v>
          </cell>
        </row>
        <row r="2715">
          <cell r="F2715">
            <v>7949.6900000000005</v>
          </cell>
        </row>
        <row r="2722">
          <cell r="F2722">
            <v>7949.6900000000005</v>
          </cell>
        </row>
        <row r="2729">
          <cell r="F2729">
            <v>7168.83</v>
          </cell>
        </row>
        <row r="2736">
          <cell r="F2736">
            <v>7168.83</v>
          </cell>
        </row>
        <row r="2743">
          <cell r="F2743">
            <v>7335.96</v>
          </cell>
        </row>
        <row r="2750">
          <cell r="F2750">
            <v>7335.96</v>
          </cell>
        </row>
        <row r="2757">
          <cell r="F2757">
            <v>8006.18</v>
          </cell>
        </row>
        <row r="2764">
          <cell r="F2764">
            <v>8006.18</v>
          </cell>
        </row>
        <row r="2771">
          <cell r="F2771">
            <v>8139.93</v>
          </cell>
        </row>
        <row r="2778">
          <cell r="F2778">
            <v>8139.93</v>
          </cell>
        </row>
        <row r="2785">
          <cell r="F2785">
            <v>7422.17</v>
          </cell>
        </row>
        <row r="2792">
          <cell r="F2792">
            <v>7422.17</v>
          </cell>
        </row>
        <row r="2799">
          <cell r="F2799">
            <v>7526.2</v>
          </cell>
        </row>
        <row r="2806">
          <cell r="F2806">
            <v>7526.2</v>
          </cell>
        </row>
        <row r="2813">
          <cell r="F2813">
            <v>8203.02</v>
          </cell>
        </row>
        <row r="2820">
          <cell r="F2820">
            <v>8203.02</v>
          </cell>
        </row>
        <row r="2827">
          <cell r="F2827">
            <v>8336.77</v>
          </cell>
        </row>
        <row r="2834">
          <cell r="F2834">
            <v>8336.77</v>
          </cell>
        </row>
        <row r="2841">
          <cell r="F2841">
            <v>7619.01</v>
          </cell>
        </row>
        <row r="2848">
          <cell r="F2848">
            <v>7619.01</v>
          </cell>
        </row>
        <row r="2855">
          <cell r="F2855">
            <v>7723.04</v>
          </cell>
        </row>
        <row r="2862">
          <cell r="F2862">
            <v>7723.04</v>
          </cell>
        </row>
        <row r="2869">
          <cell r="F2869">
            <v>8522.02</v>
          </cell>
        </row>
        <row r="2876">
          <cell r="F2876">
            <v>8522.02</v>
          </cell>
        </row>
        <row r="2883">
          <cell r="F2883">
            <v>8655.77</v>
          </cell>
        </row>
        <row r="2890">
          <cell r="F2890">
            <v>8655.77</v>
          </cell>
        </row>
        <row r="2897">
          <cell r="F2897">
            <v>7938.01</v>
          </cell>
        </row>
        <row r="2904">
          <cell r="F2904">
            <v>7938.01</v>
          </cell>
        </row>
        <row r="2911">
          <cell r="F2911">
            <v>8042.04</v>
          </cell>
        </row>
        <row r="2918">
          <cell r="F2918">
            <v>8042.04</v>
          </cell>
        </row>
        <row r="2928">
          <cell r="F2928">
            <v>10084.99</v>
          </cell>
        </row>
        <row r="2935">
          <cell r="F2935">
            <v>10084.99</v>
          </cell>
        </row>
        <row r="2942">
          <cell r="F2942">
            <v>10324.540000000001</v>
          </cell>
        </row>
        <row r="2949">
          <cell r="F2949">
            <v>10324.540000000001</v>
          </cell>
        </row>
        <row r="2956">
          <cell r="F2956">
            <v>10281.83</v>
          </cell>
        </row>
        <row r="2963">
          <cell r="F2963">
            <v>10281.83</v>
          </cell>
        </row>
        <row r="2970">
          <cell r="F2970">
            <v>10521.380000000001</v>
          </cell>
        </row>
        <row r="2977">
          <cell r="F2977">
            <v>10521.380000000001</v>
          </cell>
        </row>
        <row r="2984">
          <cell r="F2984">
            <v>10600.83</v>
          </cell>
        </row>
        <row r="2991">
          <cell r="F2991">
            <v>10600.83</v>
          </cell>
        </row>
        <row r="2998">
          <cell r="F2998">
            <v>10840.380000000001</v>
          </cell>
        </row>
        <row r="3005">
          <cell r="F3005">
            <v>10840.380000000001</v>
          </cell>
        </row>
        <row r="3014">
          <cell r="F3014">
            <v>4203.46</v>
          </cell>
        </row>
        <row r="3019">
          <cell r="F3019">
            <v>3786.83</v>
          </cell>
        </row>
        <row r="3024">
          <cell r="F3024">
            <v>3461.3500000000004</v>
          </cell>
        </row>
        <row r="3029">
          <cell r="F3029">
            <v>3183.48</v>
          </cell>
        </row>
        <row r="3035">
          <cell r="F3035">
            <v>5636.41</v>
          </cell>
        </row>
        <row r="3041">
          <cell r="F3041">
            <v>4644.08</v>
          </cell>
        </row>
        <row r="3047">
          <cell r="F3047">
            <v>4149.99</v>
          </cell>
        </row>
        <row r="3053">
          <cell r="F3053">
            <v>4443.74</v>
          </cell>
        </row>
        <row r="3058">
          <cell r="F3058">
            <v>4027.1099999999997</v>
          </cell>
        </row>
        <row r="3063">
          <cell r="F3063">
            <v>3701.63</v>
          </cell>
        </row>
        <row r="3068">
          <cell r="F3068">
            <v>3423.7599999999998</v>
          </cell>
        </row>
        <row r="3074">
          <cell r="F3074">
            <v>7295.37</v>
          </cell>
        </row>
        <row r="3079">
          <cell r="F3079">
            <v>6878.74</v>
          </cell>
        </row>
        <row r="3084">
          <cell r="F3084">
            <v>6553.26</v>
          </cell>
        </row>
        <row r="3089">
          <cell r="F3089">
            <v>6275.3899999999994</v>
          </cell>
        </row>
        <row r="3095">
          <cell r="F3095">
            <v>7548.71</v>
          </cell>
        </row>
        <row r="3100">
          <cell r="F3100">
            <v>7132.08</v>
          </cell>
        </row>
        <row r="3105">
          <cell r="F3105">
            <v>6806.6</v>
          </cell>
        </row>
        <row r="3110">
          <cell r="F3110">
            <v>6528.73</v>
          </cell>
        </row>
        <row r="3115">
          <cell r="F3115">
            <v>7003.4400000000005</v>
          </cell>
        </row>
        <row r="3120">
          <cell r="F3120">
            <v>6725.57</v>
          </cell>
        </row>
        <row r="3125">
          <cell r="F3125">
            <v>7322.4400000000005</v>
          </cell>
        </row>
        <row r="3130">
          <cell r="F3130">
            <v>7044.57</v>
          </cell>
        </row>
        <row r="3138">
          <cell r="F3138">
            <v>5124.83</v>
          </cell>
        </row>
        <row r="3143">
          <cell r="F3143">
            <v>5187.93</v>
          </cell>
        </row>
        <row r="3148">
          <cell r="F3148">
            <v>5378.17</v>
          </cell>
        </row>
        <row r="3153">
          <cell r="F3153">
            <v>5575.01</v>
          </cell>
        </row>
        <row r="3158">
          <cell r="F3158">
            <v>5894.01</v>
          </cell>
        </row>
        <row r="3163">
          <cell r="F3163">
            <v>6047.13</v>
          </cell>
        </row>
        <row r="3168">
          <cell r="F3168">
            <v>6200.25</v>
          </cell>
        </row>
        <row r="3173">
          <cell r="F3173">
            <v>6302.33</v>
          </cell>
        </row>
        <row r="3178">
          <cell r="F3178">
            <v>6455.4500000000007</v>
          </cell>
        </row>
        <row r="3183">
          <cell r="F3183">
            <v>6851.01</v>
          </cell>
        </row>
        <row r="3188">
          <cell r="F3188">
            <v>7240.1900000000005</v>
          </cell>
        </row>
        <row r="3193">
          <cell r="F3193">
            <v>7705.93</v>
          </cell>
        </row>
        <row r="3213">
          <cell r="F3213">
            <v>431.11</v>
          </cell>
        </row>
        <row r="3246">
          <cell r="F3246">
            <v>497.09000000000003</v>
          </cell>
        </row>
        <row r="3253">
          <cell r="F3253">
            <v>597.54999999999995</v>
          </cell>
        </row>
        <row r="3262">
          <cell r="F3262">
            <v>253.91</v>
          </cell>
        </row>
        <row r="3274">
          <cell r="F3274">
            <v>440.32</v>
          </cell>
        </row>
        <row r="3281">
          <cell r="F3281">
            <v>2237.59</v>
          </cell>
        </row>
        <row r="3288">
          <cell r="F3288">
            <v>1993.06</v>
          </cell>
        </row>
        <row r="3295">
          <cell r="F3295">
            <v>2250.3000000000002</v>
          </cell>
        </row>
        <row r="3302">
          <cell r="F3302">
            <v>2467.8500000000004</v>
          </cell>
        </row>
        <row r="3309">
          <cell r="F3309">
            <v>2228.63</v>
          </cell>
        </row>
        <row r="3316">
          <cell r="F3316">
            <v>2480.2800000000002</v>
          </cell>
        </row>
        <row r="3325">
          <cell r="F3325">
            <v>151.11000000000001</v>
          </cell>
        </row>
        <row r="3331">
          <cell r="F3331">
            <v>147.63</v>
          </cell>
        </row>
        <row r="3344">
          <cell r="F3344">
            <v>574.52</v>
          </cell>
        </row>
        <row r="3355">
          <cell r="F3355">
            <v>569.5</v>
          </cell>
        </row>
        <row r="3366">
          <cell r="F3366">
            <v>875.45999999999992</v>
          </cell>
        </row>
        <row r="3377">
          <cell r="F3377">
            <v>919.66000000000008</v>
          </cell>
        </row>
        <row r="3388">
          <cell r="F3388">
            <v>1133.96</v>
          </cell>
        </row>
        <row r="3399">
          <cell r="F3399">
            <v>1391.03</v>
          </cell>
        </row>
        <row r="3410">
          <cell r="F3410">
            <v>944.90000000000009</v>
          </cell>
        </row>
        <row r="3421">
          <cell r="F3421">
            <v>637.43000000000006</v>
          </cell>
        </row>
        <row r="3433">
          <cell r="F3433">
            <v>1189.92</v>
          </cell>
        </row>
        <row r="3444">
          <cell r="F3444">
            <v>775.3900000000001</v>
          </cell>
        </row>
        <row r="3454">
          <cell r="F3454">
            <v>510.05999999999995</v>
          </cell>
        </row>
        <row r="3465">
          <cell r="F3465">
            <v>1242.9700000000003</v>
          </cell>
        </row>
        <row r="3476">
          <cell r="F3476">
            <v>737.12</v>
          </cell>
        </row>
        <row r="3483">
          <cell r="F3483">
            <v>1706.88</v>
          </cell>
        </row>
        <row r="3490">
          <cell r="F3490">
            <v>2469.9</v>
          </cell>
        </row>
        <row r="3497">
          <cell r="F3497">
            <v>3005.76</v>
          </cell>
        </row>
        <row r="3504">
          <cell r="F3504">
            <v>4184.16</v>
          </cell>
        </row>
        <row r="3511">
          <cell r="F3511">
            <v>5677.92</v>
          </cell>
        </row>
        <row r="3518">
          <cell r="F3518">
            <v>6058.08</v>
          </cell>
        </row>
        <row r="3525">
          <cell r="F3525">
            <v>8488.7999999999993</v>
          </cell>
        </row>
        <row r="3555">
          <cell r="F3555">
            <v>16295.000000000002</v>
          </cell>
        </row>
        <row r="3582">
          <cell r="F3582">
            <v>28706.249999999996</v>
          </cell>
        </row>
        <row r="3609">
          <cell r="F3609">
            <v>34209.679999999993</v>
          </cell>
        </row>
        <row r="3635">
          <cell r="F3635">
            <v>8769.6299999999992</v>
          </cell>
        </row>
        <row r="3661">
          <cell r="F3661">
            <v>9062.41</v>
          </cell>
        </row>
        <row r="3672">
          <cell r="F3672">
            <v>2162.6</v>
          </cell>
        </row>
        <row r="3683">
          <cell r="F3683">
            <v>2343.22444</v>
          </cell>
        </row>
        <row r="3694">
          <cell r="F3694">
            <v>2189.62</v>
          </cell>
        </row>
        <row r="3709">
          <cell r="F3709">
            <v>31079.62</v>
          </cell>
        </row>
        <row r="3724">
          <cell r="F3724">
            <v>36037.619999999995</v>
          </cell>
        </row>
        <row r="3739">
          <cell r="F3739">
            <v>29392.42</v>
          </cell>
        </row>
        <row r="3759">
          <cell r="F3759">
            <v>65527.630000000005</v>
          </cell>
        </row>
        <row r="3779">
          <cell r="F3779">
            <v>75577.63</v>
          </cell>
        </row>
        <row r="3799">
          <cell r="F3799">
            <v>62107.630000000005</v>
          </cell>
        </row>
        <row r="3809">
          <cell r="F3809">
            <v>373.87</v>
          </cell>
        </row>
        <row r="3819">
          <cell r="F3819">
            <v>1114.19</v>
          </cell>
        </row>
        <row r="3829">
          <cell r="F3829">
            <v>1266.8699999999999</v>
          </cell>
        </row>
        <row r="3862">
          <cell r="F3862">
            <v>1749.33</v>
          </cell>
        </row>
        <row r="3890">
          <cell r="F3890">
            <v>8749.4099999999962</v>
          </cell>
        </row>
        <row r="3918">
          <cell r="F3918">
            <v>8296.39</v>
          </cell>
        </row>
        <row r="3944">
          <cell r="F3944">
            <v>4641.6899999999987</v>
          </cell>
        </row>
        <row r="3970">
          <cell r="F3970">
            <v>4503.4699999999984</v>
          </cell>
        </row>
        <row r="3996">
          <cell r="F3996">
            <v>6150.2500000000009</v>
          </cell>
        </row>
        <row r="4022">
          <cell r="F4022">
            <v>6634.9800000000014</v>
          </cell>
        </row>
        <row r="4046">
          <cell r="F4046">
            <v>5020.91</v>
          </cell>
        </row>
        <row r="4071">
          <cell r="F4071">
            <v>3290.31</v>
          </cell>
        </row>
        <row r="4097">
          <cell r="F4097">
            <v>6832.4199999999992</v>
          </cell>
        </row>
        <row r="4123">
          <cell r="F4123">
            <v>7006.4199999999992</v>
          </cell>
        </row>
        <row r="4150">
          <cell r="F4150">
            <v>7486.7099999999982</v>
          </cell>
        </row>
        <row r="4177">
          <cell r="F4177">
            <v>7678.3199999999988</v>
          </cell>
        </row>
        <row r="4203">
          <cell r="F4203">
            <v>2622.0299999999997</v>
          </cell>
        </row>
        <row r="4225">
          <cell r="F4225">
            <v>10805.519999999999</v>
          </cell>
        </row>
        <row r="4243">
          <cell r="F4243">
            <v>14156.050000000001</v>
          </cell>
        </row>
        <row r="4265">
          <cell r="F4265">
            <v>18823.18</v>
          </cell>
        </row>
        <row r="4283">
          <cell r="F4283">
            <v>20561.309999999998</v>
          </cell>
        </row>
        <row r="4305">
          <cell r="F4305">
            <v>4859.57</v>
          </cell>
        </row>
        <row r="4314">
          <cell r="F4314">
            <v>5409.2499999999991</v>
          </cell>
        </row>
        <row r="4323">
          <cell r="F4323">
            <v>5988.3</v>
          </cell>
        </row>
        <row r="4332">
          <cell r="F4332">
            <v>5211.33</v>
          </cell>
        </row>
        <row r="4355">
          <cell r="F4355">
            <v>2726.49</v>
          </cell>
        </row>
        <row r="4383">
          <cell r="F4383">
            <v>2026.0299999999995</v>
          </cell>
        </row>
        <row r="4392">
          <cell r="F4392">
            <v>2314.02</v>
          </cell>
        </row>
        <row r="4397">
          <cell r="F4397">
            <v>1181.1999999999998</v>
          </cell>
        </row>
        <row r="4403">
          <cell r="F4403">
            <v>2815.94</v>
          </cell>
        </row>
        <row r="4410">
          <cell r="F4410">
            <v>3738.58</v>
          </cell>
        </row>
        <row r="4415">
          <cell r="F4415">
            <v>1114.9000000000001</v>
          </cell>
        </row>
        <row r="4421">
          <cell r="F4421">
            <v>2256.6000000000004</v>
          </cell>
        </row>
        <row r="4430">
          <cell r="F4430">
            <v>142.60000000000002</v>
          </cell>
        </row>
        <row r="4436">
          <cell r="F4436">
            <v>60.84</v>
          </cell>
        </row>
        <row r="4443">
          <cell r="F4443">
            <v>179.50000000000003</v>
          </cell>
        </row>
        <row r="4450">
          <cell r="F4450">
            <v>172.16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125.12</v>
          </cell>
        </row>
        <row r="4477">
          <cell r="F4477">
            <v>162.01999999999998</v>
          </cell>
        </row>
        <row r="4488">
          <cell r="F4488">
            <v>438.16999999999996</v>
          </cell>
        </row>
        <row r="4497">
          <cell r="F4497">
            <v>1363.83</v>
          </cell>
        </row>
        <row r="4506">
          <cell r="F4506">
            <v>1994.8000000000002</v>
          </cell>
        </row>
        <row r="4515">
          <cell r="F4515">
            <v>2100</v>
          </cell>
        </row>
        <row r="4524">
          <cell r="F4524">
            <v>1103.8100000000002</v>
          </cell>
        </row>
        <row r="4533">
          <cell r="F4533">
            <v>1225.1000000000001</v>
          </cell>
        </row>
        <row r="4542">
          <cell r="F4542">
            <v>1176.96</v>
          </cell>
        </row>
        <row r="4551">
          <cell r="F4551">
            <v>1316.43</v>
          </cell>
        </row>
        <row r="4560">
          <cell r="F4560">
            <v>1316.43</v>
          </cell>
        </row>
        <row r="4570">
          <cell r="F4570">
            <v>893.03</v>
          </cell>
        </row>
        <row r="4580">
          <cell r="F4580">
            <v>1603.83</v>
          </cell>
        </row>
        <row r="4589">
          <cell r="F4589">
            <v>1586.0800000000002</v>
          </cell>
        </row>
        <row r="4598">
          <cell r="F4598">
            <v>1708.2</v>
          </cell>
        </row>
        <row r="4607">
          <cell r="F4607">
            <v>1366.26</v>
          </cell>
        </row>
        <row r="4616">
          <cell r="F4616">
            <v>904.23</v>
          </cell>
        </row>
        <row r="4634">
          <cell r="F4634">
            <v>875.45</v>
          </cell>
        </row>
        <row r="4643">
          <cell r="F4643">
            <v>597.87</v>
          </cell>
        </row>
        <row r="4652">
          <cell r="F4652">
            <v>654.94999999999993</v>
          </cell>
        </row>
        <row r="4661">
          <cell r="F4661">
            <v>723.1</v>
          </cell>
        </row>
        <row r="4670">
          <cell r="F4670">
            <v>837.56</v>
          </cell>
        </row>
        <row r="4679">
          <cell r="F4679">
            <v>875.4</v>
          </cell>
        </row>
        <row r="4688">
          <cell r="F4688">
            <v>979.04</v>
          </cell>
        </row>
        <row r="4697">
          <cell r="F4697">
            <v>1133.81</v>
          </cell>
        </row>
        <row r="4706">
          <cell r="F4706">
            <v>1392.64</v>
          </cell>
        </row>
        <row r="4715">
          <cell r="F4715">
            <v>900.74</v>
          </cell>
        </row>
        <row r="4724">
          <cell r="F4724">
            <v>1009.4399999999999</v>
          </cell>
        </row>
        <row r="4733">
          <cell r="F4733">
            <v>1171.8200000000002</v>
          </cell>
        </row>
        <row r="4742">
          <cell r="F4742">
            <v>1443.3000000000002</v>
          </cell>
        </row>
        <row r="4751">
          <cell r="F4751">
            <v>920.42</v>
          </cell>
        </row>
        <row r="4760">
          <cell r="F4760">
            <v>1033.06</v>
          </cell>
        </row>
        <row r="4769">
          <cell r="F4769">
            <v>1201.3400000000001</v>
          </cell>
        </row>
        <row r="4778">
          <cell r="F4778">
            <v>1482.67</v>
          </cell>
        </row>
        <row r="4786">
          <cell r="F4786">
            <v>421.77</v>
          </cell>
        </row>
        <row r="4794">
          <cell r="F4794">
            <v>441.77</v>
          </cell>
        </row>
        <row r="4803">
          <cell r="F4803">
            <v>451.49</v>
          </cell>
        </row>
        <row r="4811">
          <cell r="F4811">
            <v>578.46</v>
          </cell>
        </row>
        <row r="4819">
          <cell r="F4819">
            <v>629.92000000000007</v>
          </cell>
        </row>
        <row r="4827">
          <cell r="F4827">
            <v>823.75</v>
          </cell>
        </row>
        <row r="4834">
          <cell r="F4834">
            <v>285.77000000000004</v>
          </cell>
        </row>
        <row r="4841">
          <cell r="F4841">
            <v>169.65</v>
          </cell>
        </row>
        <row r="4848">
          <cell r="F4848">
            <v>184.79000000000002</v>
          </cell>
        </row>
        <row r="4855">
          <cell r="F4855">
            <v>162.38999999999999</v>
          </cell>
        </row>
        <row r="4862">
          <cell r="F4862">
            <v>125.43</v>
          </cell>
        </row>
        <row r="4866">
          <cell r="F4866">
            <v>43.3</v>
          </cell>
        </row>
        <row r="4873">
          <cell r="F4873">
            <v>236.58</v>
          </cell>
        </row>
        <row r="4880">
          <cell r="F4880">
            <v>254.87000000000003</v>
          </cell>
        </row>
        <row r="4887">
          <cell r="F4887">
            <v>202.05</v>
          </cell>
        </row>
        <row r="4892">
          <cell r="F4892">
            <v>400.2</v>
          </cell>
        </row>
        <row r="4899">
          <cell r="F4899">
            <v>142.05000000000001</v>
          </cell>
        </row>
        <row r="4906">
          <cell r="F4906">
            <v>125.82</v>
          </cell>
        </row>
        <row r="4913">
          <cell r="F4913">
            <v>153.88999999999999</v>
          </cell>
        </row>
        <row r="4920">
          <cell r="F4920">
            <v>93.14</v>
          </cell>
        </row>
        <row r="4927">
          <cell r="F4927">
            <v>120.19</v>
          </cell>
        </row>
        <row r="4939">
          <cell r="C4939">
            <v>1974.55</v>
          </cell>
          <cell r="F4939">
            <v>3853.68</v>
          </cell>
        </row>
        <row r="4948">
          <cell r="C4948">
            <v>2694.4</v>
          </cell>
          <cell r="F4948">
            <v>5258.58</v>
          </cell>
        </row>
        <row r="4957">
          <cell r="C4957">
            <v>8117.03</v>
          </cell>
          <cell r="F4957">
            <v>15841.780000000002</v>
          </cell>
        </row>
        <row r="4966">
          <cell r="C4966">
            <v>9559.3799999999992</v>
          </cell>
          <cell r="F4966">
            <v>18656.780000000002</v>
          </cell>
        </row>
        <row r="4974">
          <cell r="C4974">
            <v>7924.74</v>
          </cell>
          <cell r="F4974">
            <v>15466.500000000002</v>
          </cell>
        </row>
        <row r="4986">
          <cell r="C4986">
            <v>7489.1</v>
          </cell>
          <cell r="F4986">
            <v>44036.74</v>
          </cell>
        </row>
        <row r="4995">
          <cell r="F4995">
            <v>660.83</v>
          </cell>
        </row>
        <row r="5002">
          <cell r="F5002">
            <v>720.8900000000001</v>
          </cell>
        </row>
        <row r="5008">
          <cell r="F5008">
            <v>498.85</v>
          </cell>
        </row>
        <row r="5015">
          <cell r="F5015">
            <v>553.03</v>
          </cell>
        </row>
        <row r="5022">
          <cell r="F5022">
            <v>575.45000000000005</v>
          </cell>
        </row>
        <row r="5030">
          <cell r="F5030">
            <v>629.92999999999995</v>
          </cell>
        </row>
        <row r="5035">
          <cell r="F5035">
            <v>138.81</v>
          </cell>
        </row>
        <row r="5041">
          <cell r="F5041">
            <v>192.99</v>
          </cell>
        </row>
        <row r="5045">
          <cell r="F5045">
            <v>257.2</v>
          </cell>
        </row>
        <row r="5059">
          <cell r="F5059">
            <v>6420.03</v>
          </cell>
        </row>
        <row r="5060">
          <cell r="F5060">
            <v>94.41</v>
          </cell>
        </row>
        <row r="5072">
          <cell r="F5072">
            <v>575.07999999999993</v>
          </cell>
        </row>
        <row r="5080">
          <cell r="F5080">
            <v>1198.08</v>
          </cell>
        </row>
        <row r="5086">
          <cell r="F5086">
            <v>1037.4100000000001</v>
          </cell>
        </row>
        <row r="5093">
          <cell r="F5093">
            <v>1177.1300000000001</v>
          </cell>
        </row>
        <row r="5131">
          <cell r="F5131">
            <v>9769.7200000000012</v>
          </cell>
        </row>
        <row r="5155">
          <cell r="F5155">
            <v>8771.869999999999</v>
          </cell>
        </row>
        <row r="5179">
          <cell r="F5179">
            <v>7127.58</v>
          </cell>
        </row>
        <row r="5203">
          <cell r="F5203">
            <v>8164.7199999999993</v>
          </cell>
        </row>
        <row r="5230">
          <cell r="F5230">
            <v>12468.079999999998</v>
          </cell>
        </row>
        <row r="5257">
          <cell r="F5257">
            <v>11168.449999999999</v>
          </cell>
        </row>
        <row r="5284">
          <cell r="F5284">
            <v>8903.9499999999989</v>
          </cell>
        </row>
        <row r="5311">
          <cell r="F5311">
            <v>10302.65</v>
          </cell>
        </row>
        <row r="5321">
          <cell r="F5321">
            <v>1348.2699999999998</v>
          </cell>
        </row>
        <row r="5333">
          <cell r="F5333">
            <v>1797.93</v>
          </cell>
        </row>
        <row r="5344">
          <cell r="F5344">
            <v>1215.8799999999999</v>
          </cell>
        </row>
        <row r="5355">
          <cell r="F5355">
            <v>525.84</v>
          </cell>
        </row>
        <row r="5361">
          <cell r="F5361">
            <v>165.4</v>
          </cell>
        </row>
        <row r="5367">
          <cell r="F5367">
            <v>243.64</v>
          </cell>
        </row>
        <row r="5372">
          <cell r="F5372">
            <v>57.33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5" refreshError="1">
        <row r="584">
          <cell r="E584">
            <v>450000</v>
          </cell>
        </row>
        <row r="592">
          <cell r="E592">
            <v>575000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Mano de Obra"/>
      <sheetName val="Analisis"/>
      <sheetName val="Presupuesto"/>
    </sheetNames>
    <sheetDataSet>
      <sheetData sheetId="0"/>
      <sheetData sheetId="1"/>
      <sheetData sheetId="2">
        <row r="460">
          <cell r="F460">
            <v>258.43324199999995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CONTRATISTA    : ING. HECTOR PEREZ MEDINA</v>
          </cell>
        </row>
        <row r="2">
          <cell r="A2" t="str">
            <v>OBRA                  :CISTERNA DE 100,000 GLS. VALVULAS, HIDRANTES Y TANQUE ELEVADO DE 33,000 GLS.</v>
          </cell>
        </row>
        <row r="3">
          <cell r="A3" t="str">
            <v>EMPRESA            :CORPORACION DE FOMENTO INDUSTRIAL</v>
          </cell>
          <cell r="F3" t="str">
            <v xml:space="preserve"> </v>
          </cell>
          <cell r="G3" t="str">
            <v xml:space="preserve"> </v>
          </cell>
        </row>
        <row r="4">
          <cell r="A4" t="str">
            <v>UBICACION         :ZONA FRANCA INDUSTRIAL LOS ALCARRIZOS</v>
          </cell>
        </row>
        <row r="5">
          <cell r="A5" t="str">
            <v>FECHA                :30 DE NOVIEMBRE DEL 1999</v>
          </cell>
          <cell r="F5" t="str">
            <v xml:space="preserve"> </v>
          </cell>
          <cell r="G5" t="str">
            <v xml:space="preserve"> </v>
          </cell>
        </row>
        <row r="6">
          <cell r="A6" t="str">
            <v>CUBICACION       : No.  10</v>
          </cell>
        </row>
        <row r="7">
          <cell r="A7" t="str">
            <v>No.</v>
          </cell>
          <cell r="B7" t="str">
            <v>PARTIDAS</v>
          </cell>
          <cell r="C7" t="str">
            <v>CANTIDAD</v>
          </cell>
          <cell r="D7" t="str">
            <v>UD.</v>
          </cell>
          <cell r="E7" t="str">
            <v>P.U.</v>
          </cell>
          <cell r="F7" t="str">
            <v>PRESUPUESTO</v>
          </cell>
          <cell r="G7" t="str">
            <v>% EJE.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</row>
        <row r="9">
          <cell r="A9" t="str">
            <v>( A )</v>
          </cell>
          <cell r="B9" t="str">
            <v>CISTERNA:</v>
          </cell>
        </row>
        <row r="11">
          <cell r="A11" t="str">
            <v xml:space="preserve">  1-</v>
          </cell>
          <cell r="B11" t="str">
            <v>MOVIMIENTO DE TIERRA:</v>
          </cell>
          <cell r="G11" t="str">
            <v xml:space="preserve"> </v>
          </cell>
        </row>
        <row r="12">
          <cell r="A12" t="str">
            <v xml:space="preserve">   a)</v>
          </cell>
          <cell r="B12" t="str">
            <v>Excavacion</v>
          </cell>
          <cell r="C12">
            <v>548.25</v>
          </cell>
          <cell r="D12" t="str">
            <v xml:space="preserve"> M3</v>
          </cell>
          <cell r="E12">
            <v>75.599999999999994</v>
          </cell>
          <cell r="F12">
            <v>41447.699999999997</v>
          </cell>
          <cell r="G12">
            <v>0</v>
          </cell>
        </row>
        <row r="13">
          <cell r="A13" t="str">
            <v xml:space="preserve">   b)</v>
          </cell>
          <cell r="B13" t="str">
            <v>Compactacion de suelo</v>
          </cell>
          <cell r="C13">
            <v>168</v>
          </cell>
          <cell r="D13" t="str">
            <v xml:space="preserve"> M2</v>
          </cell>
          <cell r="E13">
            <v>30</v>
          </cell>
          <cell r="F13">
            <v>5040</v>
          </cell>
          <cell r="G13">
            <v>0</v>
          </cell>
        </row>
        <row r="14">
          <cell r="A14" t="str">
            <v xml:space="preserve">   c)</v>
          </cell>
          <cell r="B14" t="str">
            <v>Relleno compactado en exterior de muro</v>
          </cell>
          <cell r="C14">
            <v>48.6</v>
          </cell>
          <cell r="D14" t="str">
            <v xml:space="preserve"> M3</v>
          </cell>
          <cell r="E14">
            <v>137.5</v>
          </cell>
          <cell r="F14">
            <v>6682.5</v>
          </cell>
          <cell r="G14">
            <v>0</v>
          </cell>
        </row>
        <row r="15">
          <cell r="A15" t="str">
            <v xml:space="preserve">   d)</v>
          </cell>
          <cell r="B15" t="str">
            <v>Reposicion de material</v>
          </cell>
          <cell r="C15">
            <v>72.900000000000006</v>
          </cell>
          <cell r="D15" t="str">
            <v xml:space="preserve"> M3</v>
          </cell>
          <cell r="E15">
            <v>26.25</v>
          </cell>
          <cell r="F15">
            <v>1913.6250000000002</v>
          </cell>
          <cell r="G15">
            <v>0</v>
          </cell>
        </row>
        <row r="16">
          <cell r="A16" t="str">
            <v xml:space="preserve">   e)</v>
          </cell>
          <cell r="B16" t="str">
            <v>Bote de material @ 3</v>
          </cell>
          <cell r="C16">
            <v>617.96</v>
          </cell>
          <cell r="D16" t="str">
            <v xml:space="preserve"> M3</v>
          </cell>
          <cell r="E16">
            <v>18</v>
          </cell>
          <cell r="F16">
            <v>11123.28</v>
          </cell>
          <cell r="G16">
            <v>0</v>
          </cell>
        </row>
        <row r="18">
          <cell r="A18" t="str">
            <v xml:space="preserve">  2-</v>
          </cell>
          <cell r="B18" t="str">
            <v>HORMIGON ARMADO EN: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</row>
        <row r="19">
          <cell r="A19" t="str">
            <v xml:space="preserve">   a)</v>
          </cell>
          <cell r="B19" t="str">
            <v>Losa de fondo</v>
          </cell>
          <cell r="C19">
            <v>33.6</v>
          </cell>
          <cell r="D19" t="str">
            <v xml:space="preserve"> M3</v>
          </cell>
          <cell r="E19">
            <v>1995.97</v>
          </cell>
          <cell r="F19">
            <v>67064.592000000004</v>
          </cell>
          <cell r="G19">
            <v>0</v>
          </cell>
        </row>
        <row r="20">
          <cell r="A20" t="str">
            <v xml:space="preserve">   b)</v>
          </cell>
          <cell r="B20" t="str">
            <v>Zapata de columnas</v>
          </cell>
          <cell r="C20">
            <v>2.94</v>
          </cell>
          <cell r="D20" t="str">
            <v xml:space="preserve"> M3</v>
          </cell>
          <cell r="E20">
            <v>1851.97</v>
          </cell>
          <cell r="F20">
            <v>5444.7918</v>
          </cell>
          <cell r="G20">
            <v>0</v>
          </cell>
        </row>
        <row r="21">
          <cell r="A21" t="str">
            <v xml:space="preserve">   c)</v>
          </cell>
          <cell r="B21" t="str">
            <v>Columnas</v>
          </cell>
          <cell r="C21">
            <v>3.07</v>
          </cell>
          <cell r="D21" t="str">
            <v xml:space="preserve"> M3</v>
          </cell>
          <cell r="E21">
            <v>4151.8999999999996</v>
          </cell>
          <cell r="F21">
            <v>12746.332999999999</v>
          </cell>
          <cell r="G21">
            <v>0</v>
          </cell>
        </row>
        <row r="22">
          <cell r="A22" t="str">
            <v xml:space="preserve">   d)</v>
          </cell>
          <cell r="B22" t="str">
            <v>Viga V1</v>
          </cell>
          <cell r="C22">
            <v>6.16</v>
          </cell>
          <cell r="D22" t="str">
            <v xml:space="preserve"> M3</v>
          </cell>
          <cell r="E22">
            <v>4364.1000000000004</v>
          </cell>
          <cell r="F22">
            <v>26882.856000000003</v>
          </cell>
          <cell r="G22">
            <v>0</v>
          </cell>
        </row>
        <row r="23">
          <cell r="A23" t="str">
            <v xml:space="preserve">   e)</v>
          </cell>
          <cell r="B23" t="str">
            <v>Losa de techo</v>
          </cell>
          <cell r="C23">
            <v>17.63</v>
          </cell>
          <cell r="D23" t="str">
            <v xml:space="preserve"> M3</v>
          </cell>
          <cell r="E23">
            <v>2319.63</v>
          </cell>
          <cell r="F23">
            <v>40895.0769</v>
          </cell>
          <cell r="G23">
            <v>0</v>
          </cell>
        </row>
        <row r="24">
          <cell r="A24" t="str">
            <v xml:space="preserve">   f)</v>
          </cell>
          <cell r="B24" t="str">
            <v>Muros</v>
          </cell>
          <cell r="C24">
            <v>45.75</v>
          </cell>
          <cell r="D24" t="str">
            <v xml:space="preserve"> M3</v>
          </cell>
          <cell r="E24">
            <v>3096.73</v>
          </cell>
          <cell r="F24">
            <v>141675.39749999999</v>
          </cell>
          <cell r="G24">
            <v>0</v>
          </cell>
        </row>
        <row r="26">
          <cell r="A26" t="str">
            <v xml:space="preserve">  3-</v>
          </cell>
          <cell r="B26" t="str">
            <v>TERMINACION DE SUPERFICIE:</v>
          </cell>
        </row>
        <row r="27">
          <cell r="A27" t="str">
            <v xml:space="preserve">   a)</v>
          </cell>
          <cell r="B27" t="str">
            <v>Pañete grueso pulido</v>
          </cell>
          <cell r="C27">
            <v>344</v>
          </cell>
          <cell r="D27" t="str">
            <v xml:space="preserve"> M2</v>
          </cell>
          <cell r="E27">
            <v>70.260000000000005</v>
          </cell>
          <cell r="F27">
            <v>24169.440000000002</v>
          </cell>
          <cell r="G27">
            <v>0</v>
          </cell>
        </row>
        <row r="28">
          <cell r="A28" t="str">
            <v xml:space="preserve">   b)</v>
          </cell>
          <cell r="B28" t="str">
            <v>Careteo</v>
          </cell>
          <cell r="C28">
            <v>344</v>
          </cell>
          <cell r="D28" t="str">
            <v xml:space="preserve"> M2</v>
          </cell>
          <cell r="E28">
            <v>21.12</v>
          </cell>
          <cell r="F28">
            <v>7265.2800000000007</v>
          </cell>
          <cell r="G28">
            <v>0</v>
          </cell>
        </row>
        <row r="30">
          <cell r="A30" t="str">
            <v xml:space="preserve">  4-</v>
          </cell>
          <cell r="B30" t="str">
            <v>VARIOS: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  <cell r="F30" t="str">
            <v xml:space="preserve"> </v>
          </cell>
          <cell r="G30" t="str">
            <v xml:space="preserve"> </v>
          </cell>
        </row>
        <row r="31">
          <cell r="A31" t="str">
            <v xml:space="preserve">   a)</v>
          </cell>
          <cell r="B31" t="str">
            <v>Zabaleta</v>
          </cell>
          <cell r="C31">
            <v>92</v>
          </cell>
          <cell r="D31" t="str">
            <v xml:space="preserve"> ML</v>
          </cell>
          <cell r="E31">
            <v>21.16</v>
          </cell>
          <cell r="F31">
            <v>1946.72</v>
          </cell>
          <cell r="G31">
            <v>0</v>
          </cell>
        </row>
        <row r="32">
          <cell r="A32" t="str">
            <v xml:space="preserve">   b)</v>
          </cell>
          <cell r="B32" t="str">
            <v>Impermeabilizante</v>
          </cell>
          <cell r="C32">
            <v>344</v>
          </cell>
          <cell r="D32" t="str">
            <v xml:space="preserve"> M2</v>
          </cell>
          <cell r="F32">
            <v>0</v>
          </cell>
          <cell r="G32">
            <v>0</v>
          </cell>
        </row>
        <row r="33">
          <cell r="A33" t="str">
            <v xml:space="preserve">   c)</v>
          </cell>
          <cell r="B33" t="str">
            <v>Fino de techo</v>
          </cell>
          <cell r="C33">
            <v>153.75</v>
          </cell>
          <cell r="D33" t="str">
            <v xml:space="preserve"> M2</v>
          </cell>
          <cell r="E33">
            <v>42.46</v>
          </cell>
          <cell r="F33">
            <v>6528.2250000000004</v>
          </cell>
          <cell r="G33">
            <v>0</v>
          </cell>
        </row>
        <row r="34">
          <cell r="A34" t="str">
            <v xml:space="preserve">   d)</v>
          </cell>
          <cell r="B34" t="str">
            <v>Tapa cisterna de aluminio</v>
          </cell>
          <cell r="C34">
            <v>2</v>
          </cell>
          <cell r="D34" t="str">
            <v xml:space="preserve"> UD</v>
          </cell>
          <cell r="E34">
            <v>350</v>
          </cell>
          <cell r="F34">
            <v>700</v>
          </cell>
          <cell r="G34">
            <v>0</v>
          </cell>
        </row>
        <row r="35">
          <cell r="A35" t="str">
            <v xml:space="preserve">   e)</v>
          </cell>
          <cell r="B35" t="str">
            <v>Valvula de paso de 8"</v>
          </cell>
          <cell r="C35">
            <v>1</v>
          </cell>
          <cell r="D35" t="str">
            <v xml:space="preserve"> UD</v>
          </cell>
          <cell r="E35">
            <v>7250</v>
          </cell>
          <cell r="F35">
            <v>7250</v>
          </cell>
          <cell r="G35">
            <v>0</v>
          </cell>
        </row>
        <row r="36">
          <cell r="A36" t="str">
            <v xml:space="preserve">   f)</v>
          </cell>
          <cell r="B36" t="str">
            <v>Tubos y piezas especiales</v>
          </cell>
          <cell r="C36">
            <v>1</v>
          </cell>
          <cell r="D36" t="str">
            <v xml:space="preserve"> PA</v>
          </cell>
          <cell r="E36">
            <v>2000</v>
          </cell>
          <cell r="F36">
            <v>2000</v>
          </cell>
          <cell r="G36">
            <v>0</v>
          </cell>
        </row>
        <row r="37">
          <cell r="A37" t="str">
            <v xml:space="preserve">   g)</v>
          </cell>
          <cell r="B37" t="str">
            <v>Bomba de 7.5 HP (completa)</v>
          </cell>
          <cell r="C37">
            <v>1</v>
          </cell>
          <cell r="D37" t="str">
            <v xml:space="preserve"> UD</v>
          </cell>
          <cell r="E37">
            <v>15000</v>
          </cell>
          <cell r="F37">
            <v>15000</v>
          </cell>
          <cell r="G37">
            <v>0</v>
          </cell>
        </row>
        <row r="38">
          <cell r="A38" t="str">
            <v xml:space="preserve">   h)</v>
          </cell>
          <cell r="B38" t="str">
            <v>Aceras</v>
          </cell>
          <cell r="C38">
            <v>81</v>
          </cell>
          <cell r="D38" t="str">
            <v xml:space="preserve"> M2</v>
          </cell>
          <cell r="E38">
            <v>156.94999999999999</v>
          </cell>
          <cell r="F38">
            <v>12712.949999999999</v>
          </cell>
          <cell r="G38">
            <v>0</v>
          </cell>
        </row>
        <row r="39">
          <cell r="A39" t="str">
            <v xml:space="preserve">   i)</v>
          </cell>
          <cell r="B39" t="str">
            <v>Escalera metalica</v>
          </cell>
          <cell r="C39">
            <v>6</v>
          </cell>
          <cell r="D39" t="str">
            <v xml:space="preserve"> ML</v>
          </cell>
          <cell r="E39">
            <v>484.2</v>
          </cell>
          <cell r="F39">
            <v>2905.2</v>
          </cell>
          <cell r="G39">
            <v>0</v>
          </cell>
        </row>
        <row r="41">
          <cell r="B41" t="str">
            <v>SUB-TOTAL (A)</v>
          </cell>
          <cell r="F41">
            <v>441393.96720000001</v>
          </cell>
        </row>
        <row r="42">
          <cell r="C42" t="str">
            <v xml:space="preserve"> 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</row>
        <row r="43">
          <cell r="A43" t="str">
            <v>( B )</v>
          </cell>
          <cell r="B43" t="str">
            <v xml:space="preserve">CASETA PARA BOMBA </v>
          </cell>
        </row>
        <row r="44">
          <cell r="A44" t="str">
            <v xml:space="preserve">   a)</v>
          </cell>
          <cell r="B44" t="str">
            <v>Muro de bloques de 6" con 3/8" @ 0.80</v>
          </cell>
          <cell r="C44">
            <v>7.6</v>
          </cell>
          <cell r="D44" t="str">
            <v xml:space="preserve"> M2</v>
          </cell>
          <cell r="E44">
            <v>227.73</v>
          </cell>
          <cell r="F44">
            <v>1730.7479999999998</v>
          </cell>
          <cell r="G44">
            <v>0</v>
          </cell>
        </row>
        <row r="45">
          <cell r="A45" t="str">
            <v xml:space="preserve">   b)</v>
          </cell>
          <cell r="B45" t="str">
            <v>Losa de techo (h=0.10)</v>
          </cell>
          <cell r="C45">
            <v>0.32</v>
          </cell>
          <cell r="D45" t="str">
            <v xml:space="preserve"> M3</v>
          </cell>
          <cell r="E45">
            <v>2569.96</v>
          </cell>
          <cell r="F45">
            <v>822.38720000000001</v>
          </cell>
          <cell r="G45">
            <v>0</v>
          </cell>
        </row>
        <row r="46">
          <cell r="A46" t="str">
            <v xml:space="preserve">   c)</v>
          </cell>
          <cell r="B46" t="str">
            <v>Pañete</v>
          </cell>
          <cell r="C46">
            <v>20.079999999999998</v>
          </cell>
          <cell r="D46" t="str">
            <v xml:space="preserve"> M2</v>
          </cell>
          <cell r="E46">
            <v>70.260000000000005</v>
          </cell>
          <cell r="F46">
            <v>1410.8208</v>
          </cell>
          <cell r="G46">
            <v>0</v>
          </cell>
        </row>
        <row r="47">
          <cell r="A47" t="str">
            <v xml:space="preserve">   d)</v>
          </cell>
          <cell r="B47" t="str">
            <v>Careteo</v>
          </cell>
          <cell r="C47">
            <v>4.68</v>
          </cell>
          <cell r="D47" t="str">
            <v xml:space="preserve"> ML</v>
          </cell>
          <cell r="E47">
            <v>21.12</v>
          </cell>
          <cell r="F47">
            <v>98.8416</v>
          </cell>
          <cell r="G47">
            <v>0</v>
          </cell>
        </row>
        <row r="48">
          <cell r="A48" t="str">
            <v xml:space="preserve">   e)</v>
          </cell>
          <cell r="B48" t="str">
            <v>Fino de techo</v>
          </cell>
          <cell r="C48">
            <v>20.079999999999998</v>
          </cell>
          <cell r="D48" t="str">
            <v xml:space="preserve"> M2</v>
          </cell>
          <cell r="E48">
            <v>76.319999999999993</v>
          </cell>
          <cell r="F48">
            <v>1532.5055999999997</v>
          </cell>
          <cell r="G48">
            <v>0</v>
          </cell>
        </row>
        <row r="49">
          <cell r="A49" t="str">
            <v xml:space="preserve">   f)</v>
          </cell>
          <cell r="B49" t="str">
            <v>Puerta de hierro</v>
          </cell>
          <cell r="C49">
            <v>2.85</v>
          </cell>
          <cell r="D49" t="str">
            <v xml:space="preserve"> M2</v>
          </cell>
          <cell r="E49">
            <v>500</v>
          </cell>
          <cell r="F49">
            <v>1425</v>
          </cell>
          <cell r="G49">
            <v>0</v>
          </cell>
        </row>
        <row r="50">
          <cell r="A50" t="str">
            <v xml:space="preserve">   g)</v>
          </cell>
          <cell r="B50" t="str">
            <v>Ventana de aluminio</v>
          </cell>
          <cell r="C50">
            <v>1.68</v>
          </cell>
          <cell r="D50" t="str">
            <v xml:space="preserve"> M2</v>
          </cell>
          <cell r="E50">
            <v>752.04</v>
          </cell>
          <cell r="F50">
            <v>1263.4271999999999</v>
          </cell>
          <cell r="G50">
            <v>0</v>
          </cell>
        </row>
        <row r="51">
          <cell r="A51" t="str">
            <v xml:space="preserve">   h)</v>
          </cell>
          <cell r="B51" t="str">
            <v>Piso de hormigon frotado</v>
          </cell>
          <cell r="C51">
            <v>2.27</v>
          </cell>
          <cell r="D51" t="str">
            <v xml:space="preserve"> M2</v>
          </cell>
          <cell r="E51">
            <v>136.87</v>
          </cell>
          <cell r="F51">
            <v>310.69490000000002</v>
          </cell>
          <cell r="G51">
            <v>0</v>
          </cell>
        </row>
        <row r="52">
          <cell r="A52" t="str">
            <v xml:space="preserve">   i)</v>
          </cell>
          <cell r="B52" t="str">
            <v>Pintura acrilica</v>
          </cell>
          <cell r="C52">
            <v>20.079999999999998</v>
          </cell>
          <cell r="D52" t="str">
            <v xml:space="preserve"> M2</v>
          </cell>
          <cell r="E52">
            <v>32.229999999999997</v>
          </cell>
          <cell r="F52">
            <v>647.1783999999999</v>
          </cell>
          <cell r="G52">
            <v>0</v>
          </cell>
        </row>
        <row r="53">
          <cell r="B53" t="str">
            <v>SUB-TOTAL (B)</v>
          </cell>
          <cell r="F53">
            <v>9241.6036999999997</v>
          </cell>
        </row>
        <row r="55">
          <cell r="B55" t="str">
            <v>SUB-TOTAL  ( A+B )</v>
          </cell>
          <cell r="F55">
            <v>450635.57089999999</v>
          </cell>
        </row>
        <row r="57">
          <cell r="B57" t="str">
            <v>TANQUE METALICO ELEVADO A 6 MT. Y 33,000 G.P.M.</v>
          </cell>
        </row>
        <row r="58">
          <cell r="B58" t="str">
            <v>SEGUN COTIZACION DE LA CONSTRUCTORA LOPEZ RODRIGUEZ</v>
          </cell>
        </row>
        <row r="59">
          <cell r="B59" t="str">
            <v>COTIZACION ANEXA</v>
          </cell>
          <cell r="F59">
            <v>569995.52000000002</v>
          </cell>
        </row>
        <row r="61">
          <cell r="B61" t="str">
            <v>*SUB-TOTAL</v>
          </cell>
          <cell r="F61">
            <v>1020631.0909</v>
          </cell>
        </row>
        <row r="63">
          <cell r="B63" t="str">
            <v>GASTOS GENERALES</v>
          </cell>
        </row>
        <row r="64">
          <cell r="B64" t="str">
            <v>Administracion</v>
          </cell>
          <cell r="C64">
            <v>0.03</v>
          </cell>
          <cell r="E64">
            <v>13519.067126999998</v>
          </cell>
        </row>
        <row r="65">
          <cell r="B65" t="str">
            <v>Transporte</v>
          </cell>
          <cell r="C65">
            <v>0.03</v>
          </cell>
          <cell r="E65">
            <v>13519.067126999998</v>
          </cell>
          <cell r="F65" t="str">
            <v xml:space="preserve"> </v>
          </cell>
        </row>
        <row r="66">
          <cell r="B66" t="str">
            <v>Seguros y fianzas</v>
          </cell>
          <cell r="C66">
            <v>0.06</v>
          </cell>
          <cell r="E66">
            <v>27038.134253999997</v>
          </cell>
        </row>
        <row r="67">
          <cell r="A67" t="str">
            <v>*</v>
          </cell>
          <cell r="B67" t="str">
            <v>Direccion Tecnica</v>
          </cell>
          <cell r="C67">
            <v>0.1</v>
          </cell>
          <cell r="E67">
            <v>102063.10909</v>
          </cell>
        </row>
        <row r="68">
          <cell r="A68" t="str">
            <v>*</v>
          </cell>
          <cell r="B68" t="str">
            <v>Supervision</v>
          </cell>
          <cell r="C68">
            <v>0.04</v>
          </cell>
          <cell r="E68">
            <v>40825.243635999999</v>
          </cell>
        </row>
        <row r="69">
          <cell r="B69" t="str">
            <v>SUB-TOTAL GASTOS GENERALES</v>
          </cell>
          <cell r="E69">
            <v>196964.62123399999</v>
          </cell>
        </row>
        <row r="71">
          <cell r="B71" t="str">
            <v>SUB-TOTAL GENERAL</v>
          </cell>
          <cell r="E71">
            <v>1217595.7121339999</v>
          </cell>
        </row>
        <row r="73">
          <cell r="B73" t="str">
            <v>MAS: IMPREVISTOS</v>
          </cell>
          <cell r="C73">
            <v>0.1</v>
          </cell>
          <cell r="E73">
            <v>121759.57121339999</v>
          </cell>
        </row>
        <row r="75">
          <cell r="B75" t="str">
            <v>T O T A L    G E N E R A L</v>
          </cell>
          <cell r="E75">
            <v>1339355.2833473999</v>
          </cell>
        </row>
        <row r="81">
          <cell r="B81" t="str">
            <v>ARQ. PRISCILA CAMILO MORALES</v>
          </cell>
          <cell r="E81" t="str">
            <v xml:space="preserve">          ARQ. LIMBERT SEGURA</v>
          </cell>
        </row>
        <row r="82">
          <cell r="B82" t="str">
            <v>SUPERVISORA</v>
          </cell>
          <cell r="E82" t="str">
            <v xml:space="preserve">        ENCARGADO DEPTO. TECNICO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F324-D12F-4458-B1C1-6A95F26C41D1}">
  <sheetPr>
    <pageSetUpPr fitToPage="1"/>
  </sheetPr>
  <dimension ref="A1:N237"/>
  <sheetViews>
    <sheetView tabSelected="1" view="pageBreakPreview" topLeftCell="A208" zoomScaleNormal="100" zoomScaleSheetLayoutView="100" workbookViewId="0">
      <selection activeCell="D223" sqref="D223"/>
    </sheetView>
  </sheetViews>
  <sheetFormatPr defaultColWidth="11.42578125" defaultRowHeight="15" x14ac:dyDescent="0.25"/>
  <cols>
    <col min="1" max="1" width="15.5703125" style="18" bestFit="1" customWidth="1"/>
    <col min="2" max="2" width="66.28515625" style="18" customWidth="1"/>
    <col min="3" max="3" width="12.140625" style="18" bestFit="1" customWidth="1"/>
    <col min="4" max="4" width="4.85546875" style="18" bestFit="1" customWidth="1"/>
    <col min="5" max="5" width="9.42578125" style="19" bestFit="1" customWidth="1"/>
    <col min="6" max="6" width="11.42578125" style="18" bestFit="1" customWidth="1"/>
    <col min="7" max="7" width="13.28515625" style="18" bestFit="1" customWidth="1"/>
    <col min="8" max="8" width="11.42578125" style="18"/>
    <col min="9" max="9" width="80.28515625" style="18" customWidth="1"/>
    <col min="10" max="16384" width="11.42578125" style="18"/>
  </cols>
  <sheetData>
    <row r="1" spans="1:9" ht="54" customHeight="1" x14ac:dyDescent="0.25">
      <c r="A1" s="186" t="s">
        <v>169</v>
      </c>
      <c r="B1" s="186"/>
      <c r="C1" s="186"/>
      <c r="D1" s="186"/>
      <c r="E1" s="186"/>
      <c r="F1" s="186"/>
      <c r="G1" s="186"/>
      <c r="I1" s="185"/>
    </row>
    <row r="2" spans="1:9" ht="15.75" customHeight="1" x14ac:dyDescent="0.25">
      <c r="A2" s="187" t="s">
        <v>168</v>
      </c>
      <c r="B2" s="187"/>
      <c r="C2" s="187"/>
      <c r="D2" s="187"/>
      <c r="E2" s="187"/>
      <c r="F2" s="187"/>
      <c r="G2" s="187"/>
    </row>
    <row r="3" spans="1:9" x14ac:dyDescent="0.25">
      <c r="A3" s="188" t="s">
        <v>163</v>
      </c>
      <c r="B3" s="188"/>
      <c r="C3" s="188"/>
      <c r="D3" s="188"/>
      <c r="E3" s="188"/>
      <c r="F3" s="188"/>
      <c r="G3" s="188"/>
    </row>
    <row r="4" spans="1:9" x14ac:dyDescent="0.25">
      <c r="A4" s="26"/>
      <c r="B4" s="26"/>
      <c r="C4" s="26"/>
      <c r="D4" s="26"/>
      <c r="E4" s="27"/>
      <c r="F4" s="26"/>
      <c r="G4" s="26"/>
    </row>
    <row r="5" spans="1:9" x14ac:dyDescent="0.25">
      <c r="A5" s="28" t="s">
        <v>134</v>
      </c>
      <c r="B5" s="29"/>
      <c r="C5" s="30"/>
      <c r="D5" s="31"/>
      <c r="E5" s="32"/>
      <c r="F5" s="33"/>
      <c r="G5" s="61"/>
    </row>
    <row r="6" spans="1:9" x14ac:dyDescent="0.25">
      <c r="A6" s="28" t="s">
        <v>23</v>
      </c>
      <c r="B6" s="34"/>
      <c r="C6" s="35"/>
      <c r="D6" s="31"/>
      <c r="E6" s="32"/>
      <c r="F6" s="33"/>
      <c r="G6" s="61"/>
    </row>
    <row r="7" spans="1:9" x14ac:dyDescent="0.25">
      <c r="A7" s="36" t="s">
        <v>24</v>
      </c>
      <c r="B7" s="189" t="s">
        <v>170</v>
      </c>
      <c r="C7" s="189"/>
      <c r="D7" s="189"/>
      <c r="E7" s="189"/>
      <c r="F7" s="189"/>
      <c r="G7" s="189"/>
    </row>
    <row r="8" spans="1:9" x14ac:dyDescent="0.25">
      <c r="A8" s="28" t="s">
        <v>128</v>
      </c>
      <c r="B8" s="37" t="s">
        <v>135</v>
      </c>
      <c r="C8" s="30"/>
      <c r="D8" s="31"/>
      <c r="E8" s="32"/>
      <c r="F8" s="33"/>
      <c r="G8" s="61"/>
    </row>
    <row r="9" spans="1:9" x14ac:dyDescent="0.25">
      <c r="A9" s="38" t="s">
        <v>25</v>
      </c>
      <c r="B9" s="38" t="s">
        <v>3</v>
      </c>
      <c r="C9" s="39" t="s">
        <v>7</v>
      </c>
      <c r="D9" s="38" t="s">
        <v>29</v>
      </c>
      <c r="E9" s="39" t="s">
        <v>8</v>
      </c>
      <c r="F9" s="38" t="s">
        <v>127</v>
      </c>
      <c r="G9" s="39" t="s">
        <v>9</v>
      </c>
    </row>
    <row r="10" spans="1:9" x14ac:dyDescent="0.25">
      <c r="A10" s="59"/>
      <c r="B10" s="59"/>
      <c r="C10" s="60"/>
      <c r="D10" s="59"/>
      <c r="E10" s="60"/>
      <c r="F10" s="59"/>
      <c r="G10" s="60"/>
    </row>
    <row r="11" spans="1:9" x14ac:dyDescent="0.25">
      <c r="A11" s="154" t="s">
        <v>26</v>
      </c>
      <c r="B11" s="155" t="s">
        <v>126</v>
      </c>
      <c r="C11" s="155"/>
      <c r="D11" s="155"/>
      <c r="E11" s="155"/>
      <c r="F11" s="155"/>
      <c r="G11" s="155"/>
    </row>
    <row r="12" spans="1:9" s="22" customFormat="1" x14ac:dyDescent="0.25">
      <c r="A12" s="64"/>
      <c r="B12" s="65"/>
      <c r="C12" s="65"/>
      <c r="D12" s="65"/>
      <c r="E12" s="65"/>
      <c r="F12" s="65"/>
      <c r="G12" s="65"/>
    </row>
    <row r="13" spans="1:9" x14ac:dyDescent="0.25">
      <c r="A13" s="59" t="s">
        <v>27</v>
      </c>
      <c r="B13" s="66" t="s">
        <v>125</v>
      </c>
      <c r="C13" s="67"/>
      <c r="D13" s="68"/>
      <c r="E13" s="69"/>
      <c r="F13" s="68"/>
      <c r="G13" s="68"/>
    </row>
    <row r="14" spans="1:9" x14ac:dyDescent="0.25">
      <c r="A14" s="70">
        <v>1</v>
      </c>
      <c r="B14" s="71" t="s">
        <v>124</v>
      </c>
      <c r="C14" s="72">
        <v>260</v>
      </c>
      <c r="D14" s="73" t="s">
        <v>4</v>
      </c>
      <c r="E14" s="72"/>
      <c r="F14" s="182">
        <f t="shared" ref="F14:F19" si="0">+E14*C14</f>
        <v>0</v>
      </c>
      <c r="G14" s="171"/>
    </row>
    <row r="15" spans="1:9" x14ac:dyDescent="0.25">
      <c r="A15" s="73">
        <v>2</v>
      </c>
      <c r="B15" s="74" t="s">
        <v>123</v>
      </c>
      <c r="C15" s="75">
        <f>ROUND((5.35*1.55),2)</f>
        <v>8.2899999999999991</v>
      </c>
      <c r="D15" s="73" t="s">
        <v>4</v>
      </c>
      <c r="E15" s="75"/>
      <c r="F15" s="182">
        <f t="shared" si="0"/>
        <v>0</v>
      </c>
      <c r="G15" s="171"/>
    </row>
    <row r="16" spans="1:9" x14ac:dyDescent="0.25">
      <c r="A16" s="73">
        <v>3</v>
      </c>
      <c r="B16" s="74" t="s">
        <v>122</v>
      </c>
      <c r="C16" s="75">
        <f>ROUND((4.06*2.8)+(4*3),2)</f>
        <v>23.37</v>
      </c>
      <c r="D16" s="73" t="s">
        <v>4</v>
      </c>
      <c r="E16" s="75"/>
      <c r="F16" s="182">
        <f t="shared" si="0"/>
        <v>0</v>
      </c>
      <c r="G16" s="171"/>
    </row>
    <row r="17" spans="1:7" x14ac:dyDescent="0.25">
      <c r="A17" s="73">
        <v>4</v>
      </c>
      <c r="B17" s="74" t="s">
        <v>121</v>
      </c>
      <c r="C17" s="75">
        <f>ROUND((18.36+7.83+9.63+2.15+38.7+8.97+1.5+5.75+28.05+68.88+37.95+19.5+7.54),2)</f>
        <v>254.81</v>
      </c>
      <c r="D17" s="73" t="s">
        <v>4</v>
      </c>
      <c r="E17" s="75"/>
      <c r="F17" s="182">
        <f t="shared" si="0"/>
        <v>0</v>
      </c>
      <c r="G17" s="171"/>
    </row>
    <row r="18" spans="1:7" x14ac:dyDescent="0.25">
      <c r="A18" s="73">
        <v>5</v>
      </c>
      <c r="B18" s="74" t="s">
        <v>120</v>
      </c>
      <c r="C18" s="75">
        <f>ROUND((C14*0.2)*1.3,2)</f>
        <v>67.599999999999994</v>
      </c>
      <c r="D18" s="73" t="s">
        <v>10</v>
      </c>
      <c r="E18" s="75"/>
      <c r="F18" s="182">
        <f t="shared" si="0"/>
        <v>0</v>
      </c>
      <c r="G18" s="171"/>
    </row>
    <row r="19" spans="1:7" x14ac:dyDescent="0.25">
      <c r="A19" s="73">
        <v>6</v>
      </c>
      <c r="B19" s="74" t="s">
        <v>119</v>
      </c>
      <c r="C19" s="75">
        <v>1</v>
      </c>
      <c r="D19" s="73" t="s">
        <v>0</v>
      </c>
      <c r="E19" s="75"/>
      <c r="F19" s="182">
        <f t="shared" si="0"/>
        <v>0</v>
      </c>
      <c r="G19" s="172">
        <f>SUM(F14:F19)</f>
        <v>0</v>
      </c>
    </row>
    <row r="20" spans="1:7" x14ac:dyDescent="0.25">
      <c r="A20" s="59"/>
      <c r="B20" s="74"/>
      <c r="C20" s="75"/>
      <c r="D20" s="73"/>
      <c r="E20" s="75"/>
      <c r="F20" s="182"/>
      <c r="G20" s="171"/>
    </row>
    <row r="21" spans="1:7" x14ac:dyDescent="0.25">
      <c r="A21" s="59" t="s">
        <v>28</v>
      </c>
      <c r="B21" s="66" t="s">
        <v>118</v>
      </c>
      <c r="C21" s="75"/>
      <c r="D21" s="73"/>
      <c r="E21" s="75"/>
      <c r="F21" s="182"/>
      <c r="G21" s="171"/>
    </row>
    <row r="22" spans="1:7" x14ac:dyDescent="0.25">
      <c r="A22" s="70">
        <v>1</v>
      </c>
      <c r="B22" s="74" t="s">
        <v>117</v>
      </c>
      <c r="C22" s="75">
        <v>260</v>
      </c>
      <c r="D22" s="73" t="s">
        <v>4</v>
      </c>
      <c r="E22" s="75"/>
      <c r="F22" s="182">
        <f t="shared" ref="F22:F28" si="1">+E22*C22</f>
        <v>0</v>
      </c>
      <c r="G22" s="171"/>
    </row>
    <row r="23" spans="1:7" x14ac:dyDescent="0.25">
      <c r="A23" s="70">
        <v>2</v>
      </c>
      <c r="B23" s="74" t="s">
        <v>116</v>
      </c>
      <c r="C23" s="75">
        <v>260</v>
      </c>
      <c r="D23" s="73" t="s">
        <v>4</v>
      </c>
      <c r="E23" s="75"/>
      <c r="F23" s="182">
        <f t="shared" si="1"/>
        <v>0</v>
      </c>
      <c r="G23" s="171"/>
    </row>
    <row r="24" spans="1:7" x14ac:dyDescent="0.25">
      <c r="A24" s="70">
        <v>3</v>
      </c>
      <c r="B24" s="74" t="s">
        <v>115</v>
      </c>
      <c r="C24" s="75">
        <v>30</v>
      </c>
      <c r="D24" s="73" t="s">
        <v>1</v>
      </c>
      <c r="E24" s="75"/>
      <c r="F24" s="182">
        <f t="shared" si="1"/>
        <v>0</v>
      </c>
      <c r="G24" s="171"/>
    </row>
    <row r="25" spans="1:7" x14ac:dyDescent="0.25">
      <c r="A25" s="70">
        <v>4</v>
      </c>
      <c r="B25" s="74" t="s">
        <v>114</v>
      </c>
      <c r="C25" s="75">
        <f>ROUND((5.35*1.55),2)</f>
        <v>8.2899999999999991</v>
      </c>
      <c r="D25" s="73" t="s">
        <v>4</v>
      </c>
      <c r="E25" s="75"/>
      <c r="F25" s="182">
        <f t="shared" si="1"/>
        <v>0</v>
      </c>
      <c r="G25" s="171"/>
    </row>
    <row r="26" spans="1:7" x14ac:dyDescent="0.25">
      <c r="A26" s="70">
        <v>5</v>
      </c>
      <c r="B26" s="74" t="s">
        <v>159</v>
      </c>
      <c r="C26" s="75">
        <v>260</v>
      </c>
      <c r="D26" s="73" t="s">
        <v>4</v>
      </c>
      <c r="E26" s="75"/>
      <c r="F26" s="182">
        <f t="shared" si="1"/>
        <v>0</v>
      </c>
      <c r="G26" s="171"/>
    </row>
    <row r="27" spans="1:7" x14ac:dyDescent="0.25">
      <c r="A27" s="70">
        <v>6</v>
      </c>
      <c r="B27" s="74" t="s">
        <v>113</v>
      </c>
      <c r="C27" s="75">
        <f>ROUND((4.06*2.8)+(4*3),2)</f>
        <v>23.37</v>
      </c>
      <c r="D27" s="73" t="s">
        <v>4</v>
      </c>
      <c r="E27" s="75"/>
      <c r="F27" s="182">
        <f t="shared" si="1"/>
        <v>0</v>
      </c>
      <c r="G27" s="172"/>
    </row>
    <row r="28" spans="1:7" x14ac:dyDescent="0.25">
      <c r="A28" s="70">
        <v>7</v>
      </c>
      <c r="B28" s="74" t="s">
        <v>158</v>
      </c>
      <c r="C28" s="75">
        <f>ROUND((18.36+7.83+9.63+2.15+38.7+8.97+1.5+5.75+28.05+68.88+37.95+19.5+7.54),2)</f>
        <v>254.81</v>
      </c>
      <c r="D28" s="73" t="s">
        <v>4</v>
      </c>
      <c r="E28" s="75"/>
      <c r="F28" s="182">
        <f t="shared" si="1"/>
        <v>0</v>
      </c>
      <c r="G28" s="172">
        <f>SUM(F22:F28)</f>
        <v>0</v>
      </c>
    </row>
    <row r="29" spans="1:7" x14ac:dyDescent="0.25">
      <c r="A29" s="73"/>
      <c r="B29" s="74"/>
      <c r="C29" s="75"/>
      <c r="D29" s="73"/>
      <c r="E29" s="75"/>
      <c r="F29" s="182"/>
      <c r="G29" s="172"/>
    </row>
    <row r="30" spans="1:7" x14ac:dyDescent="0.25">
      <c r="A30" s="59" t="s">
        <v>44</v>
      </c>
      <c r="B30" s="66" t="s">
        <v>22</v>
      </c>
      <c r="C30" s="75"/>
      <c r="D30" s="73"/>
      <c r="E30" s="75"/>
      <c r="F30" s="182"/>
      <c r="G30" s="171"/>
    </row>
    <row r="31" spans="1:7" x14ac:dyDescent="0.25">
      <c r="A31" s="73">
        <v>1</v>
      </c>
      <c r="B31" s="74" t="s">
        <v>112</v>
      </c>
      <c r="C31" s="75">
        <v>1</v>
      </c>
      <c r="D31" s="73" t="s">
        <v>0</v>
      </c>
      <c r="E31" s="75"/>
      <c r="F31" s="182">
        <f>+E31*C31</f>
        <v>0</v>
      </c>
      <c r="G31" s="171"/>
    </row>
    <row r="32" spans="1:7" x14ac:dyDescent="0.25">
      <c r="A32" s="73">
        <v>2</v>
      </c>
      <c r="B32" s="74" t="s">
        <v>111</v>
      </c>
      <c r="C32" s="75">
        <v>1</v>
      </c>
      <c r="D32" s="73" t="s">
        <v>0</v>
      </c>
      <c r="E32" s="75"/>
      <c r="F32" s="182">
        <f>+E32*C32</f>
        <v>0</v>
      </c>
      <c r="G32" s="172">
        <f>SUM(F31:F32)</f>
        <v>0</v>
      </c>
    </row>
    <row r="33" spans="1:7" x14ac:dyDescent="0.25">
      <c r="A33" s="73"/>
      <c r="B33" s="74"/>
      <c r="C33" s="75"/>
      <c r="D33" s="73"/>
      <c r="E33" s="75"/>
      <c r="F33" s="182"/>
      <c r="G33" s="172"/>
    </row>
    <row r="34" spans="1:7" x14ac:dyDescent="0.25">
      <c r="A34" s="62" t="s">
        <v>47</v>
      </c>
      <c r="B34" s="63" t="s">
        <v>110</v>
      </c>
      <c r="C34" s="62"/>
      <c r="D34" s="62"/>
      <c r="E34" s="76"/>
      <c r="F34" s="164"/>
      <c r="G34" s="173"/>
    </row>
    <row r="35" spans="1:7" s="22" customFormat="1" x14ac:dyDescent="0.25">
      <c r="A35" s="64"/>
      <c r="B35" s="65"/>
      <c r="C35" s="64"/>
      <c r="D35" s="64"/>
      <c r="E35" s="77"/>
      <c r="F35" s="165"/>
      <c r="G35" s="174"/>
    </row>
    <row r="36" spans="1:7" s="20" customFormat="1" x14ac:dyDescent="0.25">
      <c r="A36" s="78" t="s">
        <v>27</v>
      </c>
      <c r="B36" s="79" t="s">
        <v>11</v>
      </c>
      <c r="C36" s="80"/>
      <c r="D36" s="81"/>
      <c r="E36" s="82"/>
      <c r="F36" s="118"/>
      <c r="G36" s="166"/>
    </row>
    <row r="37" spans="1:7" x14ac:dyDescent="0.25">
      <c r="A37" s="85">
        <v>1</v>
      </c>
      <c r="B37" s="86" t="s">
        <v>43</v>
      </c>
      <c r="C37" s="83">
        <f>ROUND(((14.99*0.2)+(1.5+6*1)*0.1)+0.33,2)</f>
        <v>4.08</v>
      </c>
      <c r="D37" s="81" t="s">
        <v>4</v>
      </c>
      <c r="E37" s="82"/>
      <c r="F37" s="118">
        <f>+E37*C37</f>
        <v>0</v>
      </c>
      <c r="G37" s="166"/>
    </row>
    <row r="38" spans="1:7" x14ac:dyDescent="0.25">
      <c r="A38" s="85">
        <v>2</v>
      </c>
      <c r="B38" s="86" t="s">
        <v>109</v>
      </c>
      <c r="C38" s="83">
        <v>1</v>
      </c>
      <c r="D38" s="81" t="s">
        <v>0</v>
      </c>
      <c r="E38" s="82"/>
      <c r="F38" s="118">
        <f>+E38*C38</f>
        <v>0</v>
      </c>
      <c r="G38" s="166"/>
    </row>
    <row r="39" spans="1:7" x14ac:dyDescent="0.25">
      <c r="A39" s="85">
        <v>3</v>
      </c>
      <c r="B39" s="86" t="s">
        <v>82</v>
      </c>
      <c r="C39" s="83">
        <v>1</v>
      </c>
      <c r="D39" s="81" t="s">
        <v>29</v>
      </c>
      <c r="E39" s="82"/>
      <c r="F39" s="118">
        <f>+E39*C39</f>
        <v>0</v>
      </c>
      <c r="G39" s="166"/>
    </row>
    <row r="40" spans="1:7" ht="40.5" x14ac:dyDescent="0.25">
      <c r="A40" s="85">
        <v>4</v>
      </c>
      <c r="B40" s="87" t="s">
        <v>108</v>
      </c>
      <c r="C40" s="83">
        <v>1</v>
      </c>
      <c r="D40" s="81" t="s">
        <v>0</v>
      </c>
      <c r="E40" s="82"/>
      <c r="F40" s="118">
        <f>+E40*C40</f>
        <v>0</v>
      </c>
      <c r="G40" s="166"/>
    </row>
    <row r="41" spans="1:7" x14ac:dyDescent="0.25">
      <c r="A41" s="85">
        <v>5</v>
      </c>
      <c r="B41" s="86" t="s">
        <v>107</v>
      </c>
      <c r="C41" s="83">
        <v>1</v>
      </c>
      <c r="D41" s="81" t="s">
        <v>0</v>
      </c>
      <c r="E41" s="82"/>
      <c r="F41" s="118">
        <f>+E41*C41</f>
        <v>0</v>
      </c>
      <c r="G41" s="166">
        <f>SUM(F36:F41)</f>
        <v>0</v>
      </c>
    </row>
    <row r="42" spans="1:7" x14ac:dyDescent="0.25">
      <c r="A42" s="85"/>
      <c r="B42" s="86"/>
      <c r="C42" s="83"/>
      <c r="D42" s="88"/>
      <c r="E42" s="82"/>
      <c r="F42" s="118"/>
      <c r="G42" s="166"/>
    </row>
    <row r="43" spans="1:7" x14ac:dyDescent="0.25">
      <c r="A43" s="78" t="s">
        <v>28</v>
      </c>
      <c r="B43" s="89" t="s">
        <v>46</v>
      </c>
      <c r="C43" s="90"/>
      <c r="D43" s="91"/>
      <c r="E43" s="84"/>
      <c r="F43" s="118"/>
      <c r="G43" s="166"/>
    </row>
    <row r="44" spans="1:7" x14ac:dyDescent="0.25">
      <c r="A44" s="85">
        <v>1</v>
      </c>
      <c r="B44" s="92" t="s">
        <v>106</v>
      </c>
      <c r="C44" s="93">
        <f>+ROUND((((1.5+6)*1.4)+(1.4*4.95))*0.1,2)</f>
        <v>1.74</v>
      </c>
      <c r="D44" s="88" t="s">
        <v>10</v>
      </c>
      <c r="E44" s="82"/>
      <c r="F44" s="118">
        <f>+E44*C44</f>
        <v>0</v>
      </c>
      <c r="G44" s="166">
        <f>F44</f>
        <v>0</v>
      </c>
    </row>
    <row r="45" spans="1:7" s="24" customFormat="1" x14ac:dyDescent="0.25">
      <c r="A45" s="78"/>
      <c r="B45" s="94"/>
      <c r="C45" s="83"/>
      <c r="D45" s="81"/>
      <c r="E45" s="82"/>
      <c r="F45" s="118"/>
      <c r="G45" s="166"/>
    </row>
    <row r="46" spans="1:7" x14ac:dyDescent="0.25">
      <c r="A46" s="78" t="s">
        <v>44</v>
      </c>
      <c r="B46" s="95" t="s">
        <v>12</v>
      </c>
      <c r="C46" s="83"/>
      <c r="D46" s="81"/>
      <c r="E46" s="82"/>
      <c r="F46" s="118"/>
      <c r="G46" s="166"/>
    </row>
    <row r="47" spans="1:7" ht="27" x14ac:dyDescent="0.25">
      <c r="A47" s="85">
        <v>1</v>
      </c>
      <c r="B47" s="96" t="s">
        <v>105</v>
      </c>
      <c r="C47" s="83">
        <f>+ROUND((6+1.5)*1.4,2)</f>
        <v>10.5</v>
      </c>
      <c r="D47" s="81" t="s">
        <v>4</v>
      </c>
      <c r="E47" s="82"/>
      <c r="F47" s="118">
        <f>+E47*C47</f>
        <v>0</v>
      </c>
      <c r="G47" s="166"/>
    </row>
    <row r="48" spans="1:7" ht="27" x14ac:dyDescent="0.25">
      <c r="A48" s="85">
        <v>2</v>
      </c>
      <c r="B48" s="96" t="s">
        <v>131</v>
      </c>
      <c r="C48" s="83">
        <f>+ROUND((1.4*(6.02+1.5)),2)</f>
        <v>10.53</v>
      </c>
      <c r="D48" s="81" t="s">
        <v>4</v>
      </c>
      <c r="E48" s="82"/>
      <c r="F48" s="118">
        <f>+E48*C48</f>
        <v>0</v>
      </c>
      <c r="G48" s="166"/>
    </row>
    <row r="49" spans="1:7" s="20" customFormat="1" x14ac:dyDescent="0.25">
      <c r="A49" s="85">
        <v>3</v>
      </c>
      <c r="B49" s="94" t="s">
        <v>104</v>
      </c>
      <c r="C49" s="83">
        <v>2</v>
      </c>
      <c r="D49" s="81" t="s">
        <v>29</v>
      </c>
      <c r="E49" s="82"/>
      <c r="F49" s="118">
        <f>+E49*C49</f>
        <v>0</v>
      </c>
      <c r="G49" s="97"/>
    </row>
    <row r="50" spans="1:7" x14ac:dyDescent="0.25">
      <c r="A50" s="85">
        <v>4</v>
      </c>
      <c r="B50" s="96" t="s">
        <v>103</v>
      </c>
      <c r="C50" s="83">
        <f>+ROUND(4.95*1.4,2)</f>
        <v>6.93</v>
      </c>
      <c r="D50" s="81" t="s">
        <v>4</v>
      </c>
      <c r="E50" s="82"/>
      <c r="F50" s="118">
        <f>+E50*C50</f>
        <v>0</v>
      </c>
      <c r="G50" s="166">
        <f>SUM(F47:F50)</f>
        <v>0</v>
      </c>
    </row>
    <row r="51" spans="1:7" x14ac:dyDescent="0.25">
      <c r="A51" s="78"/>
      <c r="B51" s="95"/>
      <c r="C51" s="83"/>
      <c r="D51" s="81"/>
      <c r="E51" s="82"/>
      <c r="F51" s="118"/>
      <c r="G51" s="97"/>
    </row>
    <row r="52" spans="1:7" x14ac:dyDescent="0.25">
      <c r="A52" s="78" t="s">
        <v>45</v>
      </c>
      <c r="B52" s="95" t="s">
        <v>13</v>
      </c>
      <c r="C52" s="83"/>
      <c r="D52" s="81"/>
      <c r="E52" s="82"/>
      <c r="F52" s="118"/>
      <c r="G52" s="97"/>
    </row>
    <row r="53" spans="1:7" ht="27" x14ac:dyDescent="0.25">
      <c r="A53" s="85">
        <v>1</v>
      </c>
      <c r="B53" s="98" t="s">
        <v>102</v>
      </c>
      <c r="C53" s="83">
        <f>+ROUND((0.5*6*0.45*2)+(0.45*1.4)+(0.45*1.5*2),2)</f>
        <v>4.68</v>
      </c>
      <c r="D53" s="81" t="s">
        <v>4</v>
      </c>
      <c r="E53" s="82"/>
      <c r="F53" s="118">
        <f>+E53*C53</f>
        <v>0</v>
      </c>
      <c r="G53" s="166">
        <f>SUM(F53)</f>
        <v>0</v>
      </c>
    </row>
    <row r="54" spans="1:7" x14ac:dyDescent="0.25">
      <c r="A54" s="78"/>
      <c r="B54" s="95"/>
      <c r="C54" s="83"/>
      <c r="D54" s="81"/>
      <c r="E54" s="82"/>
      <c r="F54" s="118"/>
      <c r="G54" s="97"/>
    </row>
    <row r="55" spans="1:7" x14ac:dyDescent="0.25">
      <c r="A55" s="78" t="s">
        <v>49</v>
      </c>
      <c r="B55" s="79" t="s">
        <v>53</v>
      </c>
      <c r="C55" s="83"/>
      <c r="D55" s="81"/>
      <c r="E55" s="82"/>
      <c r="F55" s="118"/>
      <c r="G55" s="166"/>
    </row>
    <row r="56" spans="1:7" x14ac:dyDescent="0.25">
      <c r="A56" s="85">
        <v>1</v>
      </c>
      <c r="B56" s="87" t="s">
        <v>54</v>
      </c>
      <c r="C56" s="83">
        <f>+ROUND(2*(1.5*0.45+6*0.45/2),2)</f>
        <v>4.05</v>
      </c>
      <c r="D56" s="81" t="s">
        <v>4</v>
      </c>
      <c r="E56" s="82"/>
      <c r="F56" s="118">
        <f>+E56*C56</f>
        <v>0</v>
      </c>
      <c r="G56" s="166"/>
    </row>
    <row r="57" spans="1:7" x14ac:dyDescent="0.25">
      <c r="A57" s="85">
        <v>2</v>
      </c>
      <c r="B57" s="87" t="s">
        <v>129</v>
      </c>
      <c r="C57" s="83">
        <f>C56</f>
        <v>4.05</v>
      </c>
      <c r="D57" s="81" t="s">
        <v>4</v>
      </c>
      <c r="E57" s="82"/>
      <c r="F57" s="118">
        <f>+E57*C57</f>
        <v>0</v>
      </c>
      <c r="G57" s="166"/>
    </row>
    <row r="58" spans="1:7" x14ac:dyDescent="0.25">
      <c r="A58" s="85">
        <v>3</v>
      </c>
      <c r="B58" s="87" t="s">
        <v>101</v>
      </c>
      <c r="C58" s="83">
        <f>+ROUND(2*(1.5+6),2)</f>
        <v>15</v>
      </c>
      <c r="D58" s="81" t="s">
        <v>5</v>
      </c>
      <c r="E58" s="82"/>
      <c r="F58" s="118">
        <f>+E58*C58</f>
        <v>0</v>
      </c>
      <c r="G58" s="166">
        <f>SUM(F56:F58)</f>
        <v>0</v>
      </c>
    </row>
    <row r="59" spans="1:7" s="20" customFormat="1" x14ac:dyDescent="0.25">
      <c r="A59" s="78"/>
      <c r="B59" s="94"/>
      <c r="C59" s="83"/>
      <c r="D59" s="81"/>
      <c r="E59" s="82"/>
      <c r="F59" s="118"/>
      <c r="G59" s="97"/>
    </row>
    <row r="60" spans="1:7" x14ac:dyDescent="0.25">
      <c r="A60" s="78" t="s">
        <v>48</v>
      </c>
      <c r="B60" s="79" t="s">
        <v>17</v>
      </c>
      <c r="C60" s="83"/>
      <c r="D60" s="81"/>
      <c r="E60" s="82"/>
      <c r="F60" s="118"/>
      <c r="G60" s="166"/>
    </row>
    <row r="61" spans="1:7" x14ac:dyDescent="0.25">
      <c r="A61" s="85">
        <v>1</v>
      </c>
      <c r="B61" s="86" t="s">
        <v>100</v>
      </c>
      <c r="C61" s="83">
        <v>1</v>
      </c>
      <c r="D61" s="80" t="s">
        <v>29</v>
      </c>
      <c r="E61" s="82"/>
      <c r="F61" s="118">
        <f>+E61*C61</f>
        <v>0</v>
      </c>
      <c r="G61" s="166">
        <f>SUM(F61:F61)</f>
        <v>0</v>
      </c>
    </row>
    <row r="62" spans="1:7" x14ac:dyDescent="0.25">
      <c r="A62" s="68"/>
      <c r="B62" s="86"/>
      <c r="C62" s="86"/>
      <c r="D62" s="86"/>
      <c r="E62" s="93"/>
      <c r="F62" s="118"/>
      <c r="G62" s="97"/>
    </row>
    <row r="63" spans="1:7" x14ac:dyDescent="0.25">
      <c r="A63" s="78" t="s">
        <v>50</v>
      </c>
      <c r="B63" s="79" t="s">
        <v>19</v>
      </c>
      <c r="C63" s="83"/>
      <c r="D63" s="81"/>
      <c r="E63" s="82"/>
      <c r="F63" s="118"/>
      <c r="G63" s="97"/>
    </row>
    <row r="64" spans="1:7" s="20" customFormat="1" x14ac:dyDescent="0.25">
      <c r="A64" s="85">
        <v>1</v>
      </c>
      <c r="B64" s="99" t="s">
        <v>133</v>
      </c>
      <c r="C64" s="83">
        <f>C56</f>
        <v>4.05</v>
      </c>
      <c r="D64" s="81" t="s">
        <v>4</v>
      </c>
      <c r="E64" s="82"/>
      <c r="F64" s="118">
        <f>+E64*C64</f>
        <v>0</v>
      </c>
      <c r="G64" s="166"/>
    </row>
    <row r="65" spans="1:7" x14ac:dyDescent="0.25">
      <c r="A65" s="85">
        <v>2</v>
      </c>
      <c r="B65" s="99" t="s">
        <v>99</v>
      </c>
      <c r="C65" s="83">
        <f>ROUND(11.1*1.8,2)</f>
        <v>19.98</v>
      </c>
      <c r="D65" s="81" t="s">
        <v>4</v>
      </c>
      <c r="E65" s="82"/>
      <c r="F65" s="118">
        <f>+E65*C65</f>
        <v>0</v>
      </c>
      <c r="G65" s="166"/>
    </row>
    <row r="66" spans="1:7" s="20" customFormat="1" x14ac:dyDescent="0.25">
      <c r="A66" s="85">
        <v>3</v>
      </c>
      <c r="B66" s="99" t="s">
        <v>98</v>
      </c>
      <c r="C66" s="83">
        <v>2</v>
      </c>
      <c r="D66" s="81" t="s">
        <v>29</v>
      </c>
      <c r="E66" s="82"/>
      <c r="F66" s="118">
        <f>+E66*C66</f>
        <v>0</v>
      </c>
      <c r="G66" s="166">
        <f>SUM(F64:F66)</f>
        <v>0</v>
      </c>
    </row>
    <row r="67" spans="1:7" s="20" customFormat="1" x14ac:dyDescent="0.25">
      <c r="A67" s="78"/>
      <c r="B67" s="99"/>
      <c r="C67" s="83"/>
      <c r="D67" s="81"/>
      <c r="E67" s="82"/>
      <c r="F67" s="118"/>
      <c r="G67" s="97"/>
    </row>
    <row r="68" spans="1:7" s="20" customFormat="1" x14ac:dyDescent="0.25">
      <c r="A68" s="78" t="s">
        <v>51</v>
      </c>
      <c r="B68" s="95" t="s">
        <v>22</v>
      </c>
      <c r="C68" s="83"/>
      <c r="D68" s="81"/>
      <c r="E68" s="82"/>
      <c r="F68" s="118"/>
      <c r="G68" s="166"/>
    </row>
    <row r="69" spans="1:7" x14ac:dyDescent="0.25">
      <c r="A69" s="85">
        <v>1</v>
      </c>
      <c r="B69" s="98" t="s">
        <v>97</v>
      </c>
      <c r="C69" s="83">
        <v>1</v>
      </c>
      <c r="D69" s="81" t="s">
        <v>0</v>
      </c>
      <c r="E69" s="82"/>
      <c r="F69" s="118">
        <f>+E69*C69</f>
        <v>0</v>
      </c>
      <c r="G69" s="97"/>
    </row>
    <row r="70" spans="1:7" x14ac:dyDescent="0.25">
      <c r="A70" s="85">
        <v>2</v>
      </c>
      <c r="B70" s="100" t="s">
        <v>96</v>
      </c>
      <c r="C70" s="83">
        <f>ROUND(7.5+5,2)</f>
        <v>12.5</v>
      </c>
      <c r="D70" s="81" t="s">
        <v>5</v>
      </c>
      <c r="E70" s="82"/>
      <c r="F70" s="118">
        <f>+E70*C70</f>
        <v>0</v>
      </c>
      <c r="G70" s="166">
        <f>SUM(F69:F70)</f>
        <v>0</v>
      </c>
    </row>
    <row r="71" spans="1:7" x14ac:dyDescent="0.25">
      <c r="A71" s="85"/>
      <c r="B71" s="98"/>
      <c r="C71" s="83"/>
      <c r="D71" s="81"/>
      <c r="E71" s="82"/>
      <c r="F71" s="118"/>
      <c r="G71" s="171"/>
    </row>
    <row r="72" spans="1:7" s="20" customFormat="1" x14ac:dyDescent="0.25">
      <c r="A72" s="156" t="s">
        <v>52</v>
      </c>
      <c r="B72" s="157" t="s">
        <v>167</v>
      </c>
      <c r="C72" s="156"/>
      <c r="D72" s="156"/>
      <c r="E72" s="158"/>
      <c r="F72" s="167"/>
      <c r="G72" s="175"/>
    </row>
    <row r="73" spans="1:7" s="22" customFormat="1" x14ac:dyDescent="0.25">
      <c r="A73" s="64"/>
      <c r="B73" s="65"/>
      <c r="C73" s="64"/>
      <c r="D73" s="64"/>
      <c r="E73" s="77"/>
      <c r="F73" s="165"/>
      <c r="G73" s="174"/>
    </row>
    <row r="74" spans="1:7" s="20" customFormat="1" x14ac:dyDescent="0.25">
      <c r="A74" s="64" t="s">
        <v>95</v>
      </c>
      <c r="B74" s="65" t="s">
        <v>94</v>
      </c>
      <c r="C74" s="64"/>
      <c r="D74" s="64"/>
      <c r="E74" s="77"/>
      <c r="F74" s="165"/>
      <c r="G74" s="174"/>
    </row>
    <row r="75" spans="1:7" s="20" customFormat="1" x14ac:dyDescent="0.25">
      <c r="A75" s="78" t="s">
        <v>27</v>
      </c>
      <c r="B75" s="79" t="s">
        <v>11</v>
      </c>
      <c r="C75" s="83"/>
      <c r="D75" s="81"/>
      <c r="E75" s="82"/>
      <c r="F75" s="118"/>
      <c r="G75" s="166"/>
    </row>
    <row r="76" spans="1:7" s="20" customFormat="1" ht="27" x14ac:dyDescent="0.25">
      <c r="A76" s="85">
        <v>1</v>
      </c>
      <c r="B76" s="98" t="s">
        <v>93</v>
      </c>
      <c r="C76" s="83">
        <v>1</v>
      </c>
      <c r="D76" s="101" t="s">
        <v>0</v>
      </c>
      <c r="E76" s="102"/>
      <c r="F76" s="118">
        <f t="shared" ref="F76:F86" si="2">+E76*C76</f>
        <v>0</v>
      </c>
      <c r="G76" s="166"/>
    </row>
    <row r="77" spans="1:7" s="20" customFormat="1" ht="27" x14ac:dyDescent="0.25">
      <c r="A77" s="85">
        <v>2</v>
      </c>
      <c r="B77" s="96" t="s">
        <v>84</v>
      </c>
      <c r="C77" s="83">
        <v>1</v>
      </c>
      <c r="D77" s="101" t="s">
        <v>0</v>
      </c>
      <c r="E77" s="102"/>
      <c r="F77" s="118">
        <f t="shared" si="2"/>
        <v>0</v>
      </c>
      <c r="G77" s="168"/>
    </row>
    <row r="78" spans="1:7" s="20" customFormat="1" x14ac:dyDescent="0.25">
      <c r="A78" s="85">
        <v>3</v>
      </c>
      <c r="B78" s="99" t="s">
        <v>83</v>
      </c>
      <c r="C78" s="83">
        <v>1</v>
      </c>
      <c r="D78" s="81" t="s">
        <v>29</v>
      </c>
      <c r="E78" s="82"/>
      <c r="F78" s="118">
        <f t="shared" si="2"/>
        <v>0</v>
      </c>
      <c r="G78" s="166"/>
    </row>
    <row r="79" spans="1:7" s="20" customFormat="1" x14ac:dyDescent="0.25">
      <c r="A79" s="85">
        <v>4</v>
      </c>
      <c r="B79" s="86" t="s">
        <v>82</v>
      </c>
      <c r="C79" s="83">
        <v>1</v>
      </c>
      <c r="D79" s="101" t="s">
        <v>29</v>
      </c>
      <c r="E79" s="82"/>
      <c r="F79" s="118">
        <f t="shared" si="2"/>
        <v>0</v>
      </c>
      <c r="G79" s="168"/>
    </row>
    <row r="80" spans="1:7" s="20" customFormat="1" x14ac:dyDescent="0.25">
      <c r="A80" s="85">
        <v>5</v>
      </c>
      <c r="B80" s="96" t="s">
        <v>81</v>
      </c>
      <c r="C80" s="83">
        <v>1</v>
      </c>
      <c r="D80" s="101" t="s">
        <v>0</v>
      </c>
      <c r="E80" s="102"/>
      <c r="F80" s="118">
        <f t="shared" si="2"/>
        <v>0</v>
      </c>
      <c r="G80" s="168"/>
    </row>
    <row r="81" spans="1:7" s="20" customFormat="1" ht="27" x14ac:dyDescent="0.25">
      <c r="A81" s="85">
        <v>6</v>
      </c>
      <c r="B81" s="96" t="s">
        <v>80</v>
      </c>
      <c r="C81" s="83">
        <v>1</v>
      </c>
      <c r="D81" s="101" t="s">
        <v>0</v>
      </c>
      <c r="E81" s="102"/>
      <c r="F81" s="118">
        <f t="shared" si="2"/>
        <v>0</v>
      </c>
      <c r="G81" s="168"/>
    </row>
    <row r="82" spans="1:7" s="20" customFormat="1" ht="27" x14ac:dyDescent="0.25">
      <c r="A82" s="85">
        <v>7</v>
      </c>
      <c r="B82" s="96" t="s">
        <v>92</v>
      </c>
      <c r="C82" s="83">
        <v>1</v>
      </c>
      <c r="D82" s="101" t="s">
        <v>0</v>
      </c>
      <c r="E82" s="102"/>
      <c r="F82" s="118">
        <f t="shared" si="2"/>
        <v>0</v>
      </c>
      <c r="G82" s="168"/>
    </row>
    <row r="83" spans="1:7" s="20" customFormat="1" ht="27" x14ac:dyDescent="0.25">
      <c r="A83" s="85">
        <v>8</v>
      </c>
      <c r="B83" s="96" t="s">
        <v>79</v>
      </c>
      <c r="C83" s="83">
        <v>1</v>
      </c>
      <c r="D83" s="101" t="s">
        <v>0</v>
      </c>
      <c r="E83" s="102"/>
      <c r="F83" s="118">
        <f t="shared" si="2"/>
        <v>0</v>
      </c>
      <c r="G83" s="168"/>
    </row>
    <row r="84" spans="1:7" s="20" customFormat="1" x14ac:dyDescent="0.25">
      <c r="A84" s="85">
        <v>9</v>
      </c>
      <c r="B84" s="96" t="s">
        <v>91</v>
      </c>
      <c r="C84" s="83">
        <v>1</v>
      </c>
      <c r="D84" s="101" t="s">
        <v>0</v>
      </c>
      <c r="E84" s="102"/>
      <c r="F84" s="118">
        <f t="shared" si="2"/>
        <v>0</v>
      </c>
      <c r="G84" s="168"/>
    </row>
    <row r="85" spans="1:7" s="20" customFormat="1" x14ac:dyDescent="0.25">
      <c r="A85" s="85">
        <v>10</v>
      </c>
      <c r="B85" s="96" t="s">
        <v>90</v>
      </c>
      <c r="C85" s="83">
        <v>1</v>
      </c>
      <c r="D85" s="101" t="s">
        <v>0</v>
      </c>
      <c r="E85" s="102"/>
      <c r="F85" s="118">
        <f t="shared" si="2"/>
        <v>0</v>
      </c>
      <c r="G85" s="104"/>
    </row>
    <row r="86" spans="1:7" s="20" customFormat="1" x14ac:dyDescent="0.25">
      <c r="A86" s="85">
        <v>11</v>
      </c>
      <c r="B86" s="96" t="s">
        <v>78</v>
      </c>
      <c r="C86" s="83">
        <v>1</v>
      </c>
      <c r="D86" s="101" t="s">
        <v>0</v>
      </c>
      <c r="E86" s="102"/>
      <c r="F86" s="118">
        <f t="shared" si="2"/>
        <v>0</v>
      </c>
      <c r="G86" s="104">
        <f>SUM(F76:F86)</f>
        <v>0</v>
      </c>
    </row>
    <row r="87" spans="1:7" s="20" customFormat="1" x14ac:dyDescent="0.25">
      <c r="A87" s="85"/>
      <c r="B87" s="96"/>
      <c r="C87" s="83"/>
      <c r="D87" s="101"/>
      <c r="E87" s="102"/>
      <c r="F87" s="118"/>
      <c r="G87" s="168"/>
    </row>
    <row r="88" spans="1:7" s="20" customFormat="1" ht="15.75" customHeight="1" x14ac:dyDescent="0.25">
      <c r="A88" s="78" t="s">
        <v>28</v>
      </c>
      <c r="B88" s="95" t="s">
        <v>13</v>
      </c>
      <c r="C88" s="103"/>
      <c r="D88" s="101"/>
      <c r="E88" s="102"/>
      <c r="F88" s="118"/>
      <c r="G88" s="166"/>
    </row>
    <row r="89" spans="1:7" s="20" customFormat="1" x14ac:dyDescent="0.25">
      <c r="A89" s="85">
        <v>1</v>
      </c>
      <c r="B89" s="98" t="s">
        <v>89</v>
      </c>
      <c r="C89" s="103">
        <f>+ROUND((1.15+2+1.3+1.05+1.2)*1.8,2)</f>
        <v>12.06</v>
      </c>
      <c r="D89" s="101" t="s">
        <v>4</v>
      </c>
      <c r="E89" s="105"/>
      <c r="F89" s="118">
        <f>+E89*C89</f>
        <v>0</v>
      </c>
      <c r="G89" s="166"/>
    </row>
    <row r="90" spans="1:7" s="20" customFormat="1" ht="27" x14ac:dyDescent="0.25">
      <c r="A90" s="81">
        <v>2</v>
      </c>
      <c r="B90" s="106" t="s">
        <v>88</v>
      </c>
      <c r="C90" s="83">
        <v>1</v>
      </c>
      <c r="D90" s="81" t="s">
        <v>0</v>
      </c>
      <c r="E90" s="82"/>
      <c r="F90" s="118">
        <f>+E90*C90</f>
        <v>0</v>
      </c>
      <c r="G90" s="166">
        <f>SUM(F89:F90)</f>
        <v>0</v>
      </c>
    </row>
    <row r="91" spans="1:7" s="20" customFormat="1" x14ac:dyDescent="0.25">
      <c r="A91" s="85"/>
      <c r="B91" s="98"/>
      <c r="C91" s="103"/>
      <c r="D91" s="101"/>
      <c r="E91" s="105"/>
      <c r="F91" s="118"/>
      <c r="G91" s="166"/>
    </row>
    <row r="92" spans="1:7" s="20" customFormat="1" x14ac:dyDescent="0.25">
      <c r="A92" s="78" t="s">
        <v>44</v>
      </c>
      <c r="B92" s="79" t="s">
        <v>14</v>
      </c>
      <c r="C92" s="83"/>
      <c r="D92" s="81"/>
      <c r="E92" s="82"/>
      <c r="F92" s="118"/>
      <c r="G92" s="166"/>
    </row>
    <row r="93" spans="1:7" s="20" customFormat="1" x14ac:dyDescent="0.25">
      <c r="A93" s="85">
        <v>1</v>
      </c>
      <c r="B93" s="99" t="s">
        <v>76</v>
      </c>
      <c r="C93" s="83">
        <v>1</v>
      </c>
      <c r="D93" s="73" t="s">
        <v>0</v>
      </c>
      <c r="E93" s="107"/>
      <c r="F93" s="118">
        <f>+E93*C93</f>
        <v>0</v>
      </c>
      <c r="G93" s="166"/>
    </row>
    <row r="94" spans="1:7" s="20" customFormat="1" x14ac:dyDescent="0.25">
      <c r="A94" s="85">
        <v>2</v>
      </c>
      <c r="B94" s="99" t="s">
        <v>87</v>
      </c>
      <c r="C94" s="83">
        <v>1</v>
      </c>
      <c r="D94" s="73" t="s">
        <v>0</v>
      </c>
      <c r="E94" s="107"/>
      <c r="F94" s="118">
        <f>+E94*C94</f>
        <v>0</v>
      </c>
      <c r="G94" s="166">
        <f>SUM(F93:F94)</f>
        <v>0</v>
      </c>
    </row>
    <row r="95" spans="1:7" s="20" customFormat="1" x14ac:dyDescent="0.25">
      <c r="A95" s="85"/>
      <c r="B95" s="99"/>
      <c r="C95" s="83"/>
      <c r="D95" s="81"/>
      <c r="E95" s="82"/>
      <c r="F95" s="118"/>
      <c r="G95" s="166"/>
    </row>
    <row r="96" spans="1:7" s="20" customFormat="1" x14ac:dyDescent="0.25">
      <c r="A96" s="78" t="s">
        <v>45</v>
      </c>
      <c r="B96" s="108" t="s">
        <v>16</v>
      </c>
      <c r="C96" s="83"/>
      <c r="D96" s="81"/>
      <c r="E96" s="82"/>
      <c r="F96" s="118"/>
      <c r="G96" s="166"/>
    </row>
    <row r="97" spans="1:7" s="20" customFormat="1" x14ac:dyDescent="0.25">
      <c r="A97" s="85">
        <v>1</v>
      </c>
      <c r="B97" s="99" t="s">
        <v>75</v>
      </c>
      <c r="C97" s="83">
        <v>1</v>
      </c>
      <c r="D97" s="81" t="s">
        <v>29</v>
      </c>
      <c r="E97" s="82"/>
      <c r="F97" s="118">
        <f t="shared" ref="F97:F102" si="3">+E97*C97</f>
        <v>0</v>
      </c>
      <c r="G97" s="166"/>
    </row>
    <row r="98" spans="1:7" s="20" customFormat="1" x14ac:dyDescent="0.25">
      <c r="A98" s="85">
        <v>2</v>
      </c>
      <c r="B98" s="96" t="s">
        <v>74</v>
      </c>
      <c r="C98" s="83">
        <v>1</v>
      </c>
      <c r="D98" s="81" t="s">
        <v>29</v>
      </c>
      <c r="E98" s="82"/>
      <c r="F98" s="118">
        <f t="shared" si="3"/>
        <v>0</v>
      </c>
      <c r="G98" s="166"/>
    </row>
    <row r="99" spans="1:7" s="20" customFormat="1" x14ac:dyDescent="0.25">
      <c r="A99" s="85">
        <v>3</v>
      </c>
      <c r="B99" s="96" t="s">
        <v>73</v>
      </c>
      <c r="C99" s="83">
        <v>1</v>
      </c>
      <c r="D99" s="81" t="s">
        <v>29</v>
      </c>
      <c r="E99" s="82"/>
      <c r="F99" s="118">
        <f t="shared" si="3"/>
        <v>0</v>
      </c>
      <c r="G99" s="166"/>
    </row>
    <row r="100" spans="1:7" s="20" customFormat="1" x14ac:dyDescent="0.25">
      <c r="A100" s="85">
        <v>4</v>
      </c>
      <c r="B100" s="96" t="s">
        <v>72</v>
      </c>
      <c r="C100" s="83">
        <v>1</v>
      </c>
      <c r="D100" s="81" t="s">
        <v>29</v>
      </c>
      <c r="E100" s="82"/>
      <c r="F100" s="118">
        <f t="shared" si="3"/>
        <v>0</v>
      </c>
      <c r="G100" s="166"/>
    </row>
    <row r="101" spans="1:7" s="20" customFormat="1" x14ac:dyDescent="0.25">
      <c r="A101" s="85">
        <v>5</v>
      </c>
      <c r="B101" s="96" t="s">
        <v>71</v>
      </c>
      <c r="C101" s="83">
        <v>1</v>
      </c>
      <c r="D101" s="81" t="s">
        <v>0</v>
      </c>
      <c r="E101" s="82"/>
      <c r="F101" s="118">
        <f t="shared" si="3"/>
        <v>0</v>
      </c>
      <c r="G101" s="166"/>
    </row>
    <row r="102" spans="1:7" s="20" customFormat="1" ht="40.5" x14ac:dyDescent="0.25">
      <c r="A102" s="85">
        <v>6</v>
      </c>
      <c r="B102" s="96" t="s">
        <v>70</v>
      </c>
      <c r="C102" s="83">
        <v>1</v>
      </c>
      <c r="D102" s="81" t="s">
        <v>0</v>
      </c>
      <c r="E102" s="82"/>
      <c r="F102" s="118">
        <f t="shared" si="3"/>
        <v>0</v>
      </c>
      <c r="G102" s="166">
        <f>SUM(F97:F102)</f>
        <v>0</v>
      </c>
    </row>
    <row r="103" spans="1:7" s="20" customFormat="1" x14ac:dyDescent="0.25">
      <c r="A103" s="85"/>
      <c r="B103" s="96"/>
      <c r="C103" s="83"/>
      <c r="D103" s="81"/>
      <c r="E103" s="82"/>
      <c r="F103" s="118"/>
      <c r="G103" s="166"/>
    </row>
    <row r="104" spans="1:7" s="20" customFormat="1" x14ac:dyDescent="0.25">
      <c r="A104" s="78" t="s">
        <v>49</v>
      </c>
      <c r="B104" s="108" t="s">
        <v>17</v>
      </c>
      <c r="C104" s="83"/>
      <c r="D104" s="80"/>
      <c r="E104" s="82"/>
      <c r="F104" s="118"/>
      <c r="G104" s="166"/>
    </row>
    <row r="105" spans="1:7" s="20" customFormat="1" x14ac:dyDescent="0.25">
      <c r="A105" s="85">
        <v>1</v>
      </c>
      <c r="B105" s="86" t="s">
        <v>69</v>
      </c>
      <c r="C105" s="83">
        <v>1</v>
      </c>
      <c r="D105" s="80" t="s">
        <v>29</v>
      </c>
      <c r="E105" s="82"/>
      <c r="F105" s="118">
        <f>+E105*C105</f>
        <v>0</v>
      </c>
      <c r="G105" s="166"/>
    </row>
    <row r="106" spans="1:7" s="20" customFormat="1" x14ac:dyDescent="0.25">
      <c r="A106" s="85">
        <v>2</v>
      </c>
      <c r="B106" s="86" t="s">
        <v>130</v>
      </c>
      <c r="C106" s="83">
        <v>3</v>
      </c>
      <c r="D106" s="81" t="s">
        <v>29</v>
      </c>
      <c r="E106" s="82"/>
      <c r="F106" s="118">
        <f>+E106*C106</f>
        <v>0</v>
      </c>
      <c r="G106" s="166">
        <f>SUM(F105:F106)</f>
        <v>0</v>
      </c>
    </row>
    <row r="107" spans="1:7" s="20" customFormat="1" x14ac:dyDescent="0.25">
      <c r="A107" s="85"/>
      <c r="B107" s="86"/>
      <c r="C107" s="83"/>
      <c r="D107" s="81"/>
      <c r="E107" s="82"/>
      <c r="F107" s="118"/>
      <c r="G107" s="166"/>
    </row>
    <row r="108" spans="1:7" s="20" customFormat="1" x14ac:dyDescent="0.25">
      <c r="A108" s="78" t="s">
        <v>48</v>
      </c>
      <c r="B108" s="79" t="s">
        <v>19</v>
      </c>
      <c r="C108" s="83"/>
      <c r="D108" s="80"/>
      <c r="E108" s="83"/>
      <c r="F108" s="118"/>
      <c r="G108" s="166"/>
    </row>
    <row r="109" spans="1:7" s="20" customFormat="1" x14ac:dyDescent="0.25">
      <c r="A109" s="85">
        <v>1</v>
      </c>
      <c r="B109" s="99" t="s">
        <v>56</v>
      </c>
      <c r="C109" s="94">
        <f>+ROUND(((3.18*2)+(4.37*2))*1.5,2)</f>
        <v>22.65</v>
      </c>
      <c r="D109" s="80" t="s">
        <v>4</v>
      </c>
      <c r="E109" s="83"/>
      <c r="F109" s="118">
        <f>+E109*C109</f>
        <v>0</v>
      </c>
      <c r="G109" s="166">
        <f>SUM(F109)</f>
        <v>0</v>
      </c>
    </row>
    <row r="110" spans="1:7" s="20" customFormat="1" x14ac:dyDescent="0.25">
      <c r="A110" s="85"/>
      <c r="B110" s="99"/>
      <c r="C110" s="94"/>
      <c r="D110" s="80"/>
      <c r="E110" s="83"/>
      <c r="F110" s="118"/>
      <c r="G110" s="166"/>
    </row>
    <row r="111" spans="1:7" s="20" customFormat="1" x14ac:dyDescent="0.25">
      <c r="A111" s="78" t="s">
        <v>50</v>
      </c>
      <c r="B111" s="79" t="s">
        <v>20</v>
      </c>
      <c r="C111" s="83"/>
      <c r="D111" s="81"/>
      <c r="E111" s="82"/>
      <c r="F111" s="118"/>
      <c r="G111" s="166"/>
    </row>
    <row r="112" spans="1:7" s="20" customFormat="1" x14ac:dyDescent="0.25">
      <c r="A112" s="81">
        <v>1</v>
      </c>
      <c r="B112" s="99" t="s">
        <v>68</v>
      </c>
      <c r="C112" s="83">
        <v>1</v>
      </c>
      <c r="D112" s="73" t="s">
        <v>0</v>
      </c>
      <c r="E112" s="107"/>
      <c r="F112" s="118">
        <f>+E112*C112</f>
        <v>0</v>
      </c>
      <c r="G112" s="166">
        <f>SUM(F112:F112)</f>
        <v>0</v>
      </c>
    </row>
    <row r="113" spans="1:14" s="20" customFormat="1" x14ac:dyDescent="0.25">
      <c r="A113" s="85"/>
      <c r="B113" s="99"/>
      <c r="C113" s="83"/>
      <c r="D113" s="80"/>
      <c r="E113" s="83"/>
      <c r="F113" s="118"/>
      <c r="G113" s="166" t="s">
        <v>6</v>
      </c>
    </row>
    <row r="114" spans="1:14" s="22" customFormat="1" x14ac:dyDescent="0.25">
      <c r="A114" s="78" t="s">
        <v>86</v>
      </c>
      <c r="B114" s="65" t="s">
        <v>85</v>
      </c>
      <c r="C114" s="83"/>
      <c r="D114" s="83"/>
      <c r="E114" s="82"/>
      <c r="F114" s="118"/>
      <c r="G114" s="166"/>
      <c r="L114" s="23"/>
    </row>
    <row r="115" spans="1:14" s="20" customFormat="1" x14ac:dyDescent="0.25">
      <c r="A115" s="78" t="s">
        <v>27</v>
      </c>
      <c r="B115" s="79" t="s">
        <v>11</v>
      </c>
      <c r="C115" s="83"/>
      <c r="D115" s="81"/>
      <c r="E115" s="82"/>
      <c r="F115" s="118"/>
      <c r="G115" s="166"/>
      <c r="L115" s="21"/>
    </row>
    <row r="116" spans="1:14" s="20" customFormat="1" ht="27" x14ac:dyDescent="0.25">
      <c r="A116" s="85">
        <v>1</v>
      </c>
      <c r="B116" s="96" t="s">
        <v>84</v>
      </c>
      <c r="C116" s="83">
        <v>1</v>
      </c>
      <c r="D116" s="101" t="s">
        <v>0</v>
      </c>
      <c r="E116" s="102"/>
      <c r="F116" s="118">
        <f t="shared" ref="F116:F122" si="4">+E116*C116</f>
        <v>0</v>
      </c>
      <c r="G116" s="166"/>
      <c r="I116" s="18"/>
      <c r="L116" s="21"/>
    </row>
    <row r="117" spans="1:14" s="20" customFormat="1" x14ac:dyDescent="0.25">
      <c r="A117" s="85">
        <v>2</v>
      </c>
      <c r="B117" s="99" t="s">
        <v>83</v>
      </c>
      <c r="C117" s="83">
        <v>1</v>
      </c>
      <c r="D117" s="81" t="s">
        <v>29</v>
      </c>
      <c r="E117" s="82"/>
      <c r="F117" s="118">
        <f t="shared" si="4"/>
        <v>0</v>
      </c>
      <c r="G117" s="166"/>
      <c r="I117" s="18"/>
      <c r="L117" s="21"/>
    </row>
    <row r="118" spans="1:14" s="20" customFormat="1" x14ac:dyDescent="0.25">
      <c r="A118" s="85">
        <v>3</v>
      </c>
      <c r="B118" s="86" t="s">
        <v>82</v>
      </c>
      <c r="C118" s="83">
        <v>1</v>
      </c>
      <c r="D118" s="81" t="s">
        <v>29</v>
      </c>
      <c r="E118" s="82"/>
      <c r="F118" s="118">
        <f t="shared" si="4"/>
        <v>0</v>
      </c>
      <c r="G118" s="166"/>
      <c r="I118" s="18"/>
      <c r="L118" s="21"/>
    </row>
    <row r="119" spans="1:14" s="20" customFormat="1" x14ac:dyDescent="0.25">
      <c r="A119" s="85">
        <v>4</v>
      </c>
      <c r="B119" s="96" t="s">
        <v>81</v>
      </c>
      <c r="C119" s="83">
        <v>1</v>
      </c>
      <c r="D119" s="101" t="s">
        <v>0</v>
      </c>
      <c r="E119" s="102"/>
      <c r="F119" s="118">
        <f t="shared" si="4"/>
        <v>0</v>
      </c>
      <c r="G119" s="166"/>
      <c r="I119" s="18"/>
      <c r="L119" s="21"/>
    </row>
    <row r="120" spans="1:14" s="20" customFormat="1" ht="27" x14ac:dyDescent="0.25">
      <c r="A120" s="85">
        <v>5</v>
      </c>
      <c r="B120" s="96" t="s">
        <v>80</v>
      </c>
      <c r="C120" s="83">
        <v>1</v>
      </c>
      <c r="D120" s="101" t="s">
        <v>0</v>
      </c>
      <c r="E120" s="102"/>
      <c r="F120" s="118">
        <f t="shared" si="4"/>
        <v>0</v>
      </c>
      <c r="G120" s="166"/>
      <c r="I120" s="18"/>
      <c r="L120" s="21"/>
    </row>
    <row r="121" spans="1:14" s="20" customFormat="1" ht="27" x14ac:dyDescent="0.25">
      <c r="A121" s="85">
        <v>6</v>
      </c>
      <c r="B121" s="96" t="s">
        <v>79</v>
      </c>
      <c r="C121" s="83">
        <v>1</v>
      </c>
      <c r="D121" s="101" t="s">
        <v>0</v>
      </c>
      <c r="E121" s="102"/>
      <c r="F121" s="118">
        <f t="shared" si="4"/>
        <v>0</v>
      </c>
      <c r="G121" s="166"/>
      <c r="I121" s="18"/>
      <c r="L121" s="21"/>
    </row>
    <row r="122" spans="1:14" s="20" customFormat="1" x14ac:dyDescent="0.25">
      <c r="A122" s="85">
        <v>7</v>
      </c>
      <c r="B122" s="96" t="s">
        <v>78</v>
      </c>
      <c r="C122" s="83">
        <v>1</v>
      </c>
      <c r="D122" s="101" t="s">
        <v>0</v>
      </c>
      <c r="E122" s="102"/>
      <c r="F122" s="118">
        <f t="shared" si="4"/>
        <v>0</v>
      </c>
      <c r="G122" s="166">
        <f>SUM(F116:F122)</f>
        <v>0</v>
      </c>
      <c r="I122" s="18"/>
      <c r="L122" s="21"/>
    </row>
    <row r="123" spans="1:14" s="20" customFormat="1" x14ac:dyDescent="0.25">
      <c r="A123" s="85"/>
      <c r="B123" s="96"/>
      <c r="C123" s="103"/>
      <c r="D123" s="101"/>
      <c r="E123" s="102"/>
      <c r="F123" s="118"/>
      <c r="G123" s="166"/>
      <c r="I123" s="18"/>
      <c r="L123" s="21"/>
    </row>
    <row r="124" spans="1:14" s="20" customFormat="1" x14ac:dyDescent="0.25">
      <c r="A124" s="78" t="s">
        <v>28</v>
      </c>
      <c r="B124" s="95" t="s">
        <v>13</v>
      </c>
      <c r="C124" s="103"/>
      <c r="D124" s="101"/>
      <c r="E124" s="102"/>
      <c r="F124" s="118"/>
      <c r="G124" s="166"/>
      <c r="H124" s="18"/>
      <c r="I124" s="18"/>
      <c r="J124" s="18"/>
      <c r="K124" s="18"/>
      <c r="L124" s="18"/>
      <c r="M124" s="18"/>
      <c r="N124" s="18"/>
    </row>
    <row r="125" spans="1:14" s="20" customFormat="1" x14ac:dyDescent="0.25">
      <c r="A125" s="85">
        <v>1</v>
      </c>
      <c r="B125" s="98" t="s">
        <v>77</v>
      </c>
      <c r="C125" s="103">
        <f>+ROUND((1+1.1+2+1+1.2)*1.8,2)</f>
        <v>11.34</v>
      </c>
      <c r="D125" s="101" t="s">
        <v>4</v>
      </c>
      <c r="E125" s="105"/>
      <c r="F125" s="118">
        <f>+E125*C125</f>
        <v>0</v>
      </c>
      <c r="G125" s="166">
        <f>SUM(F125)</f>
        <v>0</v>
      </c>
      <c r="H125" s="18"/>
      <c r="I125" s="18"/>
      <c r="J125" s="18"/>
      <c r="K125" s="18"/>
      <c r="L125" s="18"/>
      <c r="M125" s="18"/>
      <c r="N125" s="18"/>
    </row>
    <row r="126" spans="1:14" s="20" customFormat="1" x14ac:dyDescent="0.25">
      <c r="A126" s="85"/>
      <c r="B126" s="98"/>
      <c r="C126" s="103"/>
      <c r="D126" s="101"/>
      <c r="E126" s="105"/>
      <c r="F126" s="118"/>
      <c r="G126" s="166"/>
      <c r="H126" s="18"/>
      <c r="I126" s="18"/>
      <c r="J126" s="18"/>
      <c r="K126" s="18"/>
      <c r="L126" s="18"/>
      <c r="M126" s="18"/>
      <c r="N126" s="18"/>
    </row>
    <row r="127" spans="1:14" s="20" customFormat="1" x14ac:dyDescent="0.25">
      <c r="A127" s="78" t="s">
        <v>44</v>
      </c>
      <c r="B127" s="79" t="s">
        <v>14</v>
      </c>
      <c r="C127" s="83"/>
      <c r="D127" s="81"/>
      <c r="E127" s="82"/>
      <c r="F127" s="118"/>
      <c r="G127" s="166"/>
      <c r="H127" s="18"/>
      <c r="I127" s="18"/>
      <c r="J127" s="18"/>
      <c r="K127" s="18"/>
      <c r="L127" s="18"/>
      <c r="M127" s="18"/>
      <c r="N127" s="18"/>
    </row>
    <row r="128" spans="1:14" s="20" customFormat="1" x14ac:dyDescent="0.25">
      <c r="A128" s="85">
        <v>1</v>
      </c>
      <c r="B128" s="99" t="s">
        <v>76</v>
      </c>
      <c r="C128" s="83">
        <v>1</v>
      </c>
      <c r="D128" s="73" t="s">
        <v>0</v>
      </c>
      <c r="E128" s="107"/>
      <c r="F128" s="118">
        <f>+E128*C128</f>
        <v>0</v>
      </c>
      <c r="G128" s="166">
        <f>SUM(F128)</f>
        <v>0</v>
      </c>
      <c r="H128" s="18"/>
      <c r="I128" s="18"/>
      <c r="J128" s="18"/>
      <c r="K128" s="18"/>
      <c r="L128" s="18"/>
      <c r="M128" s="18"/>
      <c r="N128" s="18"/>
    </row>
    <row r="129" spans="1:14" s="20" customFormat="1" x14ac:dyDescent="0.25">
      <c r="A129" s="85"/>
      <c r="B129" s="99"/>
      <c r="C129" s="83"/>
      <c r="D129" s="81"/>
      <c r="E129" s="82"/>
      <c r="F129" s="118"/>
      <c r="G129" s="166"/>
      <c r="H129" s="18"/>
      <c r="I129" s="18"/>
      <c r="J129" s="18"/>
      <c r="K129" s="18"/>
      <c r="L129" s="18"/>
      <c r="M129" s="18"/>
      <c r="N129" s="18"/>
    </row>
    <row r="130" spans="1:14" s="20" customFormat="1" x14ac:dyDescent="0.25">
      <c r="A130" s="78" t="s">
        <v>45</v>
      </c>
      <c r="B130" s="108" t="s">
        <v>16</v>
      </c>
      <c r="C130" s="83"/>
      <c r="D130" s="81"/>
      <c r="E130" s="82"/>
      <c r="F130" s="118"/>
      <c r="G130" s="166"/>
      <c r="H130" s="18"/>
      <c r="I130" s="18"/>
      <c r="J130" s="18"/>
      <c r="K130" s="18"/>
      <c r="L130" s="18"/>
      <c r="M130" s="18"/>
      <c r="N130" s="18"/>
    </row>
    <row r="131" spans="1:14" s="20" customFormat="1" x14ac:dyDescent="0.25">
      <c r="A131" s="85">
        <v>1</v>
      </c>
      <c r="B131" s="99" t="s">
        <v>75</v>
      </c>
      <c r="C131" s="83">
        <v>1</v>
      </c>
      <c r="D131" s="81" t="s">
        <v>29</v>
      </c>
      <c r="E131" s="82"/>
      <c r="F131" s="118">
        <f t="shared" ref="F131:F136" si="5">+E131*C131</f>
        <v>0</v>
      </c>
      <c r="G131" s="166"/>
      <c r="H131" s="18"/>
      <c r="I131" s="18"/>
      <c r="J131" s="18"/>
      <c r="K131" s="18"/>
      <c r="L131" s="18"/>
      <c r="M131" s="18"/>
      <c r="N131" s="18"/>
    </row>
    <row r="132" spans="1:14" s="20" customFormat="1" x14ac:dyDescent="0.25">
      <c r="A132" s="85">
        <v>2</v>
      </c>
      <c r="B132" s="96" t="s">
        <v>74</v>
      </c>
      <c r="C132" s="83">
        <v>1</v>
      </c>
      <c r="D132" s="81" t="s">
        <v>29</v>
      </c>
      <c r="E132" s="82"/>
      <c r="F132" s="118">
        <f t="shared" si="5"/>
        <v>0</v>
      </c>
      <c r="G132" s="166"/>
      <c r="H132" s="18"/>
      <c r="I132" s="18"/>
      <c r="J132" s="18"/>
      <c r="K132" s="18"/>
      <c r="L132" s="18"/>
      <c r="M132" s="18"/>
      <c r="N132" s="18"/>
    </row>
    <row r="133" spans="1:14" s="20" customFormat="1" x14ac:dyDescent="0.25">
      <c r="A133" s="85">
        <v>3</v>
      </c>
      <c r="B133" s="96" t="s">
        <v>73</v>
      </c>
      <c r="C133" s="83">
        <v>1</v>
      </c>
      <c r="D133" s="81" t="s">
        <v>29</v>
      </c>
      <c r="E133" s="82"/>
      <c r="F133" s="118">
        <f t="shared" si="5"/>
        <v>0</v>
      </c>
      <c r="G133" s="166"/>
      <c r="H133" s="18"/>
      <c r="I133" s="18"/>
      <c r="J133" s="18"/>
      <c r="K133" s="18"/>
      <c r="L133" s="18"/>
      <c r="M133" s="18"/>
      <c r="N133" s="18"/>
    </row>
    <row r="134" spans="1:14" s="20" customFormat="1" x14ac:dyDescent="0.25">
      <c r="A134" s="85">
        <v>4</v>
      </c>
      <c r="B134" s="96" t="s">
        <v>72</v>
      </c>
      <c r="C134" s="83">
        <v>1</v>
      </c>
      <c r="D134" s="81" t="s">
        <v>29</v>
      </c>
      <c r="E134" s="82"/>
      <c r="F134" s="118">
        <f t="shared" si="5"/>
        <v>0</v>
      </c>
      <c r="G134" s="166"/>
      <c r="H134" s="18"/>
      <c r="I134" s="18"/>
      <c r="J134" s="18"/>
      <c r="K134" s="18"/>
      <c r="L134" s="18"/>
      <c r="M134" s="18"/>
      <c r="N134" s="18"/>
    </row>
    <row r="135" spans="1:14" s="20" customFormat="1" x14ac:dyDescent="0.25">
      <c r="A135" s="85">
        <v>5</v>
      </c>
      <c r="B135" s="96" t="s">
        <v>132</v>
      </c>
      <c r="C135" s="83">
        <v>1</v>
      </c>
      <c r="D135" s="81" t="s">
        <v>0</v>
      </c>
      <c r="E135" s="82"/>
      <c r="F135" s="118">
        <f t="shared" si="5"/>
        <v>0</v>
      </c>
      <c r="G135" s="166"/>
      <c r="H135" s="18"/>
      <c r="I135" s="18"/>
      <c r="J135" s="18"/>
      <c r="K135" s="18"/>
      <c r="L135" s="18"/>
      <c r="M135" s="18"/>
      <c r="N135" s="18"/>
    </row>
    <row r="136" spans="1:14" s="20" customFormat="1" ht="40.5" x14ac:dyDescent="0.25">
      <c r="A136" s="85">
        <v>6</v>
      </c>
      <c r="B136" s="96" t="s">
        <v>70</v>
      </c>
      <c r="C136" s="83">
        <v>1</v>
      </c>
      <c r="D136" s="81" t="s">
        <v>0</v>
      </c>
      <c r="E136" s="82"/>
      <c r="F136" s="118">
        <f t="shared" si="5"/>
        <v>0</v>
      </c>
      <c r="G136" s="166">
        <f>SUM(F131:F136)</f>
        <v>0</v>
      </c>
      <c r="H136" s="18"/>
      <c r="I136" s="18"/>
      <c r="J136" s="18"/>
      <c r="K136" s="18"/>
      <c r="L136" s="18"/>
      <c r="M136" s="18"/>
      <c r="N136" s="18"/>
    </row>
    <row r="137" spans="1:14" s="20" customFormat="1" x14ac:dyDescent="0.25">
      <c r="A137" s="85"/>
      <c r="B137" s="96"/>
      <c r="C137" s="83"/>
      <c r="D137" s="81"/>
      <c r="E137" s="82"/>
      <c r="F137" s="118"/>
      <c r="G137" s="166"/>
      <c r="H137" s="18"/>
      <c r="I137" s="18"/>
      <c r="J137" s="18"/>
      <c r="K137" s="18"/>
      <c r="L137" s="18"/>
      <c r="M137" s="18"/>
      <c r="N137" s="18"/>
    </row>
    <row r="138" spans="1:14" s="20" customFormat="1" x14ac:dyDescent="0.25">
      <c r="A138" s="78" t="s">
        <v>49</v>
      </c>
      <c r="B138" s="108" t="s">
        <v>17</v>
      </c>
      <c r="C138" s="83"/>
      <c r="D138" s="80"/>
      <c r="E138" s="82"/>
      <c r="F138" s="118"/>
      <c r="G138" s="166"/>
      <c r="H138" s="18"/>
      <c r="I138" s="18"/>
      <c r="J138" s="18"/>
      <c r="K138" s="18"/>
      <c r="L138" s="18"/>
      <c r="M138" s="18"/>
      <c r="N138" s="18"/>
    </row>
    <row r="139" spans="1:14" s="20" customFormat="1" x14ac:dyDescent="0.25">
      <c r="A139" s="85">
        <v>1</v>
      </c>
      <c r="B139" s="86" t="s">
        <v>69</v>
      </c>
      <c r="C139" s="83">
        <v>1</v>
      </c>
      <c r="D139" s="80" t="s">
        <v>29</v>
      </c>
      <c r="E139" s="82"/>
      <c r="F139" s="118">
        <f>+E139*C139</f>
        <v>0</v>
      </c>
      <c r="G139" s="166"/>
      <c r="H139" s="18"/>
      <c r="I139" s="18"/>
      <c r="J139" s="18"/>
      <c r="K139" s="18"/>
      <c r="L139" s="18"/>
      <c r="M139" s="18"/>
      <c r="N139" s="18"/>
    </row>
    <row r="140" spans="1:14" s="20" customFormat="1" x14ac:dyDescent="0.25">
      <c r="A140" s="85">
        <v>2</v>
      </c>
      <c r="B140" s="86" t="s">
        <v>130</v>
      </c>
      <c r="C140" s="83">
        <v>3</v>
      </c>
      <c r="D140" s="81" t="s">
        <v>29</v>
      </c>
      <c r="E140" s="82"/>
      <c r="F140" s="118">
        <f>+E140*C140</f>
        <v>0</v>
      </c>
      <c r="G140" s="166">
        <f>SUM(F139:F140)</f>
        <v>0</v>
      </c>
      <c r="H140" s="18"/>
      <c r="I140" s="18"/>
      <c r="J140" s="18"/>
      <c r="K140" s="18"/>
      <c r="L140" s="18"/>
      <c r="M140" s="18"/>
      <c r="N140" s="18"/>
    </row>
    <row r="141" spans="1:14" s="20" customFormat="1" x14ac:dyDescent="0.25">
      <c r="A141" s="85"/>
      <c r="B141" s="86"/>
      <c r="C141" s="83"/>
      <c r="D141" s="81"/>
      <c r="E141" s="82"/>
      <c r="F141" s="118"/>
      <c r="G141" s="166"/>
      <c r="H141" s="18"/>
      <c r="I141" s="18"/>
      <c r="J141" s="18"/>
      <c r="K141" s="18"/>
      <c r="L141" s="18"/>
      <c r="M141" s="18"/>
      <c r="N141" s="18"/>
    </row>
    <row r="142" spans="1:14" s="20" customFormat="1" x14ac:dyDescent="0.25">
      <c r="A142" s="78" t="s">
        <v>48</v>
      </c>
      <c r="B142" s="79" t="s">
        <v>19</v>
      </c>
      <c r="C142" s="83"/>
      <c r="D142" s="80"/>
      <c r="E142" s="83"/>
      <c r="F142" s="118"/>
      <c r="G142" s="166"/>
      <c r="H142" s="18"/>
      <c r="I142" s="18"/>
      <c r="J142" s="18"/>
      <c r="K142" s="18"/>
      <c r="L142" s="18"/>
      <c r="M142" s="18"/>
      <c r="N142" s="18"/>
    </row>
    <row r="143" spans="1:14" s="20" customFormat="1" x14ac:dyDescent="0.25">
      <c r="A143" s="85">
        <v>1</v>
      </c>
      <c r="B143" s="99" t="s">
        <v>56</v>
      </c>
      <c r="C143" s="94">
        <f>+ROUND(((2.65*2+4.34*2)*1.5),2)</f>
        <v>20.97</v>
      </c>
      <c r="D143" s="80" t="s">
        <v>4</v>
      </c>
      <c r="E143" s="83"/>
      <c r="F143" s="118">
        <f>+E143*C143</f>
        <v>0</v>
      </c>
      <c r="G143" s="166">
        <f>SUM(F143)</f>
        <v>0</v>
      </c>
      <c r="H143" s="18"/>
      <c r="I143" s="18"/>
      <c r="J143" s="18"/>
      <c r="K143" s="18"/>
      <c r="L143" s="18"/>
      <c r="M143" s="18"/>
      <c r="N143" s="18"/>
    </row>
    <row r="144" spans="1:14" x14ac:dyDescent="0.25">
      <c r="A144" s="85"/>
      <c r="B144" s="64"/>
      <c r="C144" s="83"/>
      <c r="D144" s="83"/>
      <c r="E144" s="82"/>
      <c r="F144" s="118"/>
      <c r="G144" s="169"/>
    </row>
    <row r="145" spans="1:14" x14ac:dyDescent="0.25">
      <c r="A145" s="78" t="s">
        <v>50</v>
      </c>
      <c r="B145" s="79" t="s">
        <v>20</v>
      </c>
      <c r="C145" s="83"/>
      <c r="D145" s="81"/>
      <c r="E145" s="82"/>
      <c r="F145" s="118"/>
      <c r="G145" s="166"/>
    </row>
    <row r="146" spans="1:14" x14ac:dyDescent="0.25">
      <c r="A146" s="81">
        <v>1</v>
      </c>
      <c r="B146" s="99" t="s">
        <v>68</v>
      </c>
      <c r="C146" s="83">
        <v>1</v>
      </c>
      <c r="D146" s="73" t="s">
        <v>0</v>
      </c>
      <c r="E146" s="107"/>
      <c r="F146" s="118">
        <f>+E146*C146</f>
        <v>0</v>
      </c>
      <c r="G146" s="166">
        <f>SUM(F146:F146)</f>
        <v>0</v>
      </c>
    </row>
    <row r="147" spans="1:14" s="20" customFormat="1" x14ac:dyDescent="0.25">
      <c r="A147" s="85"/>
      <c r="B147" s="99"/>
      <c r="C147" s="83"/>
      <c r="D147" s="80"/>
      <c r="E147" s="83"/>
      <c r="F147" s="118"/>
      <c r="G147" s="166" t="s">
        <v>6</v>
      </c>
      <c r="H147" s="18"/>
      <c r="I147" s="18"/>
      <c r="J147" s="18"/>
      <c r="K147" s="18"/>
      <c r="L147" s="18"/>
      <c r="M147" s="18"/>
      <c r="N147" s="18"/>
    </row>
    <row r="148" spans="1:14" s="20" customFormat="1" x14ac:dyDescent="0.25">
      <c r="A148" s="109" t="s">
        <v>67</v>
      </c>
      <c r="B148" s="110" t="s">
        <v>164</v>
      </c>
      <c r="C148" s="110"/>
      <c r="D148" s="110"/>
      <c r="E148" s="111"/>
      <c r="F148" s="118"/>
      <c r="G148" s="176"/>
      <c r="H148" s="18"/>
      <c r="I148" s="18"/>
      <c r="J148" s="18"/>
      <c r="K148" s="18"/>
      <c r="L148" s="18"/>
      <c r="M148" s="18"/>
      <c r="N148" s="18"/>
    </row>
    <row r="149" spans="1:14" s="20" customFormat="1" x14ac:dyDescent="0.25">
      <c r="A149" s="112" t="s">
        <v>27</v>
      </c>
      <c r="B149" s="113" t="s">
        <v>14</v>
      </c>
      <c r="C149" s="114"/>
      <c r="D149" s="114"/>
      <c r="E149" s="114"/>
      <c r="F149" s="118"/>
      <c r="G149" s="176"/>
      <c r="H149" s="18"/>
      <c r="I149" s="18"/>
      <c r="J149" s="18"/>
      <c r="K149" s="18"/>
      <c r="L149" s="18"/>
      <c r="M149" s="18"/>
      <c r="N149" s="18"/>
    </row>
    <row r="150" spans="1:14" s="20" customFormat="1" x14ac:dyDescent="0.25">
      <c r="A150" s="115">
        <v>1</v>
      </c>
      <c r="B150" s="99" t="s">
        <v>66</v>
      </c>
      <c r="C150" s="114">
        <v>1</v>
      </c>
      <c r="D150" s="116" t="s">
        <v>0</v>
      </c>
      <c r="E150" s="114"/>
      <c r="F150" s="118">
        <f>+E150*C150</f>
        <v>0</v>
      </c>
      <c r="G150" s="176">
        <f>SUM(F150)</f>
        <v>0</v>
      </c>
      <c r="H150" s="18"/>
      <c r="I150" s="18"/>
      <c r="J150" s="18"/>
      <c r="K150" s="18"/>
      <c r="L150" s="18"/>
      <c r="M150" s="18"/>
      <c r="N150" s="18"/>
    </row>
    <row r="151" spans="1:14" s="20" customFormat="1" x14ac:dyDescent="0.25">
      <c r="A151" s="115"/>
      <c r="B151" s="117"/>
      <c r="C151" s="114"/>
      <c r="D151" s="114"/>
      <c r="E151" s="114"/>
      <c r="F151" s="118"/>
      <c r="G151" s="176"/>
      <c r="H151" s="18"/>
      <c r="I151" s="18"/>
      <c r="J151" s="18"/>
      <c r="K151" s="18"/>
      <c r="L151" s="18"/>
      <c r="M151" s="18"/>
      <c r="N151" s="18"/>
    </row>
    <row r="152" spans="1:14" s="20" customFormat="1" x14ac:dyDescent="0.25">
      <c r="A152" s="109" t="s">
        <v>28</v>
      </c>
      <c r="B152" s="113" t="s">
        <v>15</v>
      </c>
      <c r="C152" s="114"/>
      <c r="D152" s="114"/>
      <c r="E152" s="114"/>
      <c r="F152" s="118"/>
      <c r="G152" s="176"/>
      <c r="H152" s="18"/>
      <c r="I152" s="18"/>
      <c r="J152" s="18"/>
      <c r="K152" s="18"/>
      <c r="L152" s="18"/>
      <c r="M152" s="18"/>
      <c r="N152" s="18"/>
    </row>
    <row r="153" spans="1:14" s="20" customFormat="1" x14ac:dyDescent="0.25">
      <c r="A153" s="115">
        <v>1</v>
      </c>
      <c r="B153" s="99" t="s">
        <v>65</v>
      </c>
      <c r="C153" s="114">
        <v>2</v>
      </c>
      <c r="D153" s="115" t="s">
        <v>29</v>
      </c>
      <c r="E153" s="118"/>
      <c r="F153" s="118">
        <f>+E153*C153</f>
        <v>0</v>
      </c>
      <c r="G153" s="176">
        <f>SUM(F153)</f>
        <v>0</v>
      </c>
      <c r="H153" s="18"/>
      <c r="I153" s="18"/>
      <c r="J153" s="18"/>
      <c r="K153" s="18"/>
      <c r="L153" s="18"/>
      <c r="M153" s="18"/>
      <c r="N153" s="18"/>
    </row>
    <row r="154" spans="1:14" s="20" customFormat="1" x14ac:dyDescent="0.25">
      <c r="A154" s="119"/>
      <c r="B154" s="120"/>
      <c r="C154" s="121"/>
      <c r="D154" s="121"/>
      <c r="E154" s="118"/>
      <c r="F154" s="118"/>
      <c r="G154" s="176"/>
      <c r="H154" s="18"/>
      <c r="I154" s="18"/>
      <c r="J154" s="18"/>
      <c r="K154" s="18"/>
      <c r="L154" s="18"/>
      <c r="M154" s="18"/>
      <c r="N154" s="18"/>
    </row>
    <row r="155" spans="1:14" s="20" customFormat="1" x14ac:dyDescent="0.25">
      <c r="A155" s="112" t="s">
        <v>44</v>
      </c>
      <c r="B155" s="122" t="s">
        <v>16</v>
      </c>
      <c r="C155" s="114"/>
      <c r="D155" s="114"/>
      <c r="E155" s="114"/>
      <c r="F155" s="118"/>
      <c r="G155" s="176"/>
      <c r="H155" s="18"/>
      <c r="I155" s="18"/>
      <c r="J155" s="18"/>
      <c r="K155" s="18"/>
      <c r="L155" s="18"/>
      <c r="M155" s="18"/>
      <c r="N155" s="18"/>
    </row>
    <row r="156" spans="1:14" s="20" customFormat="1" x14ac:dyDescent="0.25">
      <c r="A156" s="115">
        <v>1</v>
      </c>
      <c r="B156" s="99" t="s">
        <v>64</v>
      </c>
      <c r="C156" s="123">
        <v>5</v>
      </c>
      <c r="D156" s="115" t="s">
        <v>29</v>
      </c>
      <c r="E156" s="114"/>
      <c r="F156" s="118">
        <f>+E156*C156</f>
        <v>0</v>
      </c>
      <c r="G156" s="176"/>
      <c r="H156" s="18"/>
      <c r="I156" s="18"/>
      <c r="J156" s="18"/>
      <c r="K156" s="18"/>
      <c r="L156" s="18"/>
      <c r="M156" s="18"/>
      <c r="N156" s="18"/>
    </row>
    <row r="157" spans="1:14" s="20" customFormat="1" x14ac:dyDescent="0.25">
      <c r="A157" s="115">
        <v>2</v>
      </c>
      <c r="B157" s="99" t="s">
        <v>63</v>
      </c>
      <c r="C157" s="123">
        <v>2</v>
      </c>
      <c r="D157" s="115" t="s">
        <v>29</v>
      </c>
      <c r="E157" s="114"/>
      <c r="F157" s="118">
        <f>+E157*C157</f>
        <v>0</v>
      </c>
      <c r="G157" s="176"/>
      <c r="H157" s="18"/>
      <c r="I157" s="18"/>
      <c r="J157" s="18"/>
      <c r="K157" s="18"/>
      <c r="L157" s="18"/>
      <c r="M157" s="18"/>
      <c r="N157" s="18"/>
    </row>
    <row r="158" spans="1:14" s="20" customFormat="1" x14ac:dyDescent="0.25">
      <c r="A158" s="115">
        <v>3</v>
      </c>
      <c r="B158" s="99" t="s">
        <v>62</v>
      </c>
      <c r="C158" s="123">
        <v>4</v>
      </c>
      <c r="D158" s="115" t="s">
        <v>29</v>
      </c>
      <c r="E158" s="118"/>
      <c r="F158" s="118">
        <f>+E158*C158</f>
        <v>0</v>
      </c>
      <c r="G158" s="176"/>
      <c r="H158" s="18"/>
      <c r="I158" s="18"/>
      <c r="J158" s="18"/>
      <c r="K158" s="18"/>
      <c r="L158" s="18"/>
      <c r="M158" s="18"/>
      <c r="N158" s="18"/>
    </row>
    <row r="159" spans="1:14" s="20" customFormat="1" x14ac:dyDescent="0.25">
      <c r="A159" s="115">
        <v>4</v>
      </c>
      <c r="B159" s="99" t="s">
        <v>61</v>
      </c>
      <c r="C159" s="123">
        <v>5</v>
      </c>
      <c r="D159" s="115" t="s">
        <v>29</v>
      </c>
      <c r="E159" s="114"/>
      <c r="F159" s="118">
        <f>+E159*C159</f>
        <v>0</v>
      </c>
      <c r="G159" s="176"/>
      <c r="H159" s="18"/>
      <c r="I159" s="18"/>
      <c r="J159" s="18"/>
      <c r="K159" s="18"/>
      <c r="L159" s="18"/>
      <c r="M159" s="18"/>
      <c r="N159" s="18"/>
    </row>
    <row r="160" spans="1:14" s="20" customFormat="1" x14ac:dyDescent="0.25">
      <c r="A160" s="115">
        <v>5</v>
      </c>
      <c r="B160" s="99" t="s">
        <v>60</v>
      </c>
      <c r="C160" s="123">
        <v>2</v>
      </c>
      <c r="D160" s="115" t="s">
        <v>29</v>
      </c>
      <c r="E160" s="114"/>
      <c r="F160" s="118">
        <f>+E160*C160</f>
        <v>0</v>
      </c>
      <c r="G160" s="176">
        <f>SUM(F156:F160)</f>
        <v>0</v>
      </c>
      <c r="H160" s="18"/>
      <c r="I160" s="18"/>
      <c r="J160" s="18"/>
      <c r="K160" s="18"/>
      <c r="L160" s="18"/>
      <c r="M160" s="18"/>
      <c r="N160" s="18"/>
    </row>
    <row r="161" spans="1:14" s="20" customFormat="1" x14ac:dyDescent="0.25">
      <c r="A161" s="115"/>
      <c r="B161" s="120"/>
      <c r="C161" s="123"/>
      <c r="D161" s="115"/>
      <c r="E161" s="114"/>
      <c r="F161" s="118"/>
      <c r="G161" s="176"/>
      <c r="H161" s="18"/>
      <c r="I161" s="18"/>
      <c r="J161" s="18"/>
      <c r="K161" s="18"/>
      <c r="L161" s="18"/>
      <c r="M161" s="18"/>
      <c r="N161" s="18"/>
    </row>
    <row r="162" spans="1:14" s="20" customFormat="1" x14ac:dyDescent="0.25">
      <c r="A162" s="109" t="s">
        <v>45</v>
      </c>
      <c r="B162" s="113" t="s">
        <v>17</v>
      </c>
      <c r="C162" s="123"/>
      <c r="D162" s="115"/>
      <c r="E162" s="114"/>
      <c r="F162" s="118"/>
      <c r="G162" s="176"/>
      <c r="H162" s="18"/>
      <c r="I162" s="18"/>
      <c r="J162" s="18"/>
      <c r="K162" s="18"/>
      <c r="L162" s="18"/>
      <c r="M162" s="18"/>
      <c r="N162" s="18"/>
    </row>
    <row r="163" spans="1:14" s="20" customFormat="1" x14ac:dyDescent="0.25">
      <c r="A163" s="115">
        <v>1</v>
      </c>
      <c r="B163" s="99" t="s">
        <v>59</v>
      </c>
      <c r="C163" s="123">
        <v>7</v>
      </c>
      <c r="D163" s="115" t="s">
        <v>29</v>
      </c>
      <c r="E163" s="118"/>
      <c r="F163" s="118">
        <f>+E163*C163</f>
        <v>0</v>
      </c>
      <c r="G163" s="176">
        <f>SUM(F163)</f>
        <v>0</v>
      </c>
      <c r="H163" s="18"/>
      <c r="I163" s="18"/>
      <c r="J163" s="18"/>
      <c r="K163" s="18"/>
      <c r="L163" s="18"/>
      <c r="M163" s="18"/>
      <c r="N163" s="18"/>
    </row>
    <row r="164" spans="1:14" s="20" customFormat="1" x14ac:dyDescent="0.25">
      <c r="A164" s="119"/>
      <c r="B164" s="119"/>
      <c r="C164" s="123"/>
      <c r="D164" s="117"/>
      <c r="E164" s="124"/>
      <c r="F164" s="118"/>
      <c r="G164" s="176"/>
      <c r="H164" s="18"/>
      <c r="I164" s="18"/>
      <c r="J164" s="18"/>
      <c r="K164" s="18"/>
      <c r="L164" s="18"/>
      <c r="M164" s="18"/>
      <c r="N164" s="18"/>
    </row>
    <row r="165" spans="1:14" s="20" customFormat="1" x14ac:dyDescent="0.25">
      <c r="A165" s="112" t="s">
        <v>49</v>
      </c>
      <c r="B165" s="113" t="s">
        <v>18</v>
      </c>
      <c r="C165" s="123"/>
      <c r="D165" s="115"/>
      <c r="E165" s="124"/>
      <c r="F165" s="118"/>
      <c r="G165" s="176"/>
      <c r="H165" s="18"/>
      <c r="I165" s="18"/>
      <c r="J165" s="18"/>
      <c r="K165" s="18"/>
      <c r="L165" s="18"/>
      <c r="M165" s="18"/>
      <c r="N165" s="18"/>
    </row>
    <row r="166" spans="1:14" s="20" customFormat="1" ht="27" x14ac:dyDescent="0.25">
      <c r="A166" s="115">
        <v>1</v>
      </c>
      <c r="B166" s="87" t="s">
        <v>58</v>
      </c>
      <c r="C166" s="121">
        <v>1</v>
      </c>
      <c r="D166" s="115" t="s">
        <v>0</v>
      </c>
      <c r="E166" s="124"/>
      <c r="F166" s="118">
        <f>+E166*C166</f>
        <v>0</v>
      </c>
      <c r="G166" s="176">
        <f>SUM(F166)</f>
        <v>0</v>
      </c>
      <c r="H166" s="18"/>
      <c r="I166" s="18"/>
      <c r="J166" s="18"/>
      <c r="K166" s="18"/>
      <c r="L166" s="18"/>
      <c r="M166" s="18"/>
      <c r="N166" s="18"/>
    </row>
    <row r="167" spans="1:14" s="20" customFormat="1" x14ac:dyDescent="0.25">
      <c r="A167" s="109"/>
      <c r="B167" s="117"/>
      <c r="C167" s="123"/>
      <c r="D167" s="115"/>
      <c r="E167" s="124"/>
      <c r="F167" s="118"/>
      <c r="G167" s="176"/>
      <c r="H167" s="18"/>
      <c r="I167" s="18"/>
      <c r="J167" s="18"/>
      <c r="K167" s="18"/>
      <c r="L167" s="18"/>
      <c r="M167" s="18"/>
      <c r="N167" s="18"/>
    </row>
    <row r="168" spans="1:14" s="20" customFormat="1" x14ac:dyDescent="0.25">
      <c r="A168" s="109" t="s">
        <v>48</v>
      </c>
      <c r="B168" s="113" t="s">
        <v>57</v>
      </c>
      <c r="C168" s="123"/>
      <c r="D168" s="115"/>
      <c r="E168" s="124"/>
      <c r="F168" s="118"/>
      <c r="G168" s="176"/>
      <c r="H168" s="18"/>
      <c r="I168" s="18"/>
      <c r="J168" s="18"/>
      <c r="K168" s="18"/>
      <c r="L168" s="18"/>
      <c r="M168" s="18"/>
      <c r="N168" s="18"/>
    </row>
    <row r="169" spans="1:14" s="20" customFormat="1" x14ac:dyDescent="0.25">
      <c r="A169" s="115">
        <v>1</v>
      </c>
      <c r="B169" s="120" t="s">
        <v>56</v>
      </c>
      <c r="C169" s="123">
        <f>ROUND((4.32*4+5.87*2)*2.9-(3.68*0.6)-(0.96*2.1)*2-(4.32*4+5.87*2)*1.98,2)</f>
        <v>20.46</v>
      </c>
      <c r="D169" s="115" t="s">
        <v>4</v>
      </c>
      <c r="E169" s="124"/>
      <c r="F169" s="118">
        <f>+E169*C169</f>
        <v>0</v>
      </c>
      <c r="G169" s="176">
        <f>SUM(F169)</f>
        <v>0</v>
      </c>
      <c r="H169" s="18"/>
      <c r="I169" s="18"/>
      <c r="J169" s="18"/>
      <c r="K169" s="18"/>
      <c r="L169" s="18"/>
      <c r="M169" s="18"/>
      <c r="N169" s="18"/>
    </row>
    <row r="170" spans="1:14" s="20" customFormat="1" x14ac:dyDescent="0.25">
      <c r="A170" s="109"/>
      <c r="B170" s="113"/>
      <c r="C170" s="123"/>
      <c r="D170" s="115"/>
      <c r="E170" s="124"/>
      <c r="F170" s="118"/>
      <c r="G170" s="176"/>
      <c r="H170" s="18"/>
      <c r="I170" s="18"/>
      <c r="J170" s="18"/>
      <c r="K170" s="18"/>
      <c r="L170" s="18"/>
      <c r="M170" s="18"/>
      <c r="N170" s="18"/>
    </row>
    <row r="171" spans="1:14" s="20" customFormat="1" x14ac:dyDescent="0.25">
      <c r="A171" s="112" t="s">
        <v>50</v>
      </c>
      <c r="B171" s="113" t="s">
        <v>21</v>
      </c>
      <c r="C171" s="121"/>
      <c r="D171" s="121"/>
      <c r="E171" s="124"/>
      <c r="F171" s="118"/>
      <c r="G171" s="176"/>
      <c r="H171" s="18"/>
      <c r="I171" s="18"/>
      <c r="J171" s="18"/>
      <c r="K171" s="18"/>
      <c r="L171" s="18"/>
      <c r="M171" s="18"/>
      <c r="N171" s="18"/>
    </row>
    <row r="172" spans="1:14" s="20" customFormat="1" x14ac:dyDescent="0.25">
      <c r="A172" s="115">
        <v>1</v>
      </c>
      <c r="B172" s="120" t="s">
        <v>55</v>
      </c>
      <c r="C172" s="121">
        <v>30</v>
      </c>
      <c r="D172" s="115" t="s">
        <v>4</v>
      </c>
      <c r="E172" s="124"/>
      <c r="F172" s="118">
        <f>+E172*C172</f>
        <v>0</v>
      </c>
      <c r="G172" s="176">
        <f>SUM(F172)</f>
        <v>0</v>
      </c>
      <c r="H172" s="18"/>
      <c r="I172" s="18"/>
      <c r="J172" s="18"/>
      <c r="K172" s="18"/>
      <c r="L172" s="18"/>
      <c r="M172" s="18"/>
      <c r="N172" s="18"/>
    </row>
    <row r="173" spans="1:14" s="20" customFormat="1" x14ac:dyDescent="0.25">
      <c r="A173" s="115"/>
      <c r="B173" s="120"/>
      <c r="C173" s="121"/>
      <c r="D173" s="115"/>
      <c r="E173" s="124"/>
      <c r="F173" s="118"/>
      <c r="G173" s="176"/>
      <c r="H173" s="18"/>
      <c r="I173" s="18"/>
      <c r="J173" s="18"/>
      <c r="K173" s="18"/>
      <c r="L173" s="18"/>
      <c r="M173" s="18"/>
      <c r="N173" s="18"/>
    </row>
    <row r="174" spans="1:14" s="20" customFormat="1" x14ac:dyDescent="0.25">
      <c r="A174" s="109" t="s">
        <v>166</v>
      </c>
      <c r="B174" s="110" t="s">
        <v>165</v>
      </c>
      <c r="C174" s="127"/>
      <c r="D174" s="126"/>
      <c r="E174" s="126"/>
      <c r="F174" s="128"/>
      <c r="G174" s="177"/>
      <c r="H174" s="18"/>
      <c r="I174" s="18"/>
      <c r="J174" s="18"/>
      <c r="K174" s="18"/>
      <c r="L174" s="18"/>
      <c r="M174" s="18"/>
      <c r="N174" s="18"/>
    </row>
    <row r="175" spans="1:14" s="20" customFormat="1" x14ac:dyDescent="0.25">
      <c r="A175" s="125" t="s">
        <v>27</v>
      </c>
      <c r="B175" s="129" t="s">
        <v>11</v>
      </c>
      <c r="C175" s="130"/>
      <c r="D175" s="131"/>
      <c r="E175" s="132"/>
      <c r="F175" s="40"/>
      <c r="G175" s="177"/>
      <c r="H175" s="18"/>
      <c r="I175" s="18"/>
      <c r="J175" s="18"/>
      <c r="K175" s="18"/>
      <c r="L175" s="18"/>
      <c r="M175" s="18"/>
      <c r="N175" s="18"/>
    </row>
    <row r="176" spans="1:14" s="20" customFormat="1" x14ac:dyDescent="0.25">
      <c r="A176" s="133">
        <v>1</v>
      </c>
      <c r="B176" s="134" t="s">
        <v>136</v>
      </c>
      <c r="C176" s="134">
        <f>+ROUND(2.7*2.9+1*2.9,2)</f>
        <v>10.73</v>
      </c>
      <c r="D176" s="135" t="s">
        <v>4</v>
      </c>
      <c r="E176" s="136"/>
      <c r="F176" s="183">
        <f t="shared" ref="F176:F179" si="6">+ROUND(E176*C176,2)</f>
        <v>0</v>
      </c>
      <c r="G176" s="177"/>
      <c r="H176" s="18"/>
      <c r="I176" s="18"/>
      <c r="J176" s="18"/>
      <c r="K176" s="18"/>
      <c r="L176" s="18"/>
      <c r="M176" s="18"/>
      <c r="N176" s="18"/>
    </row>
    <row r="177" spans="1:14" s="20" customFormat="1" x14ac:dyDescent="0.25">
      <c r="A177" s="133">
        <v>2</v>
      </c>
      <c r="B177" s="137" t="s">
        <v>137</v>
      </c>
      <c r="C177" s="138">
        <f>+ROUND(2*2.85*2+1.35*2+1.07*2,2)</f>
        <v>16.239999999999998</v>
      </c>
      <c r="D177" s="135" t="s">
        <v>4</v>
      </c>
      <c r="E177" s="136"/>
      <c r="F177" s="183">
        <f t="shared" si="6"/>
        <v>0</v>
      </c>
      <c r="G177" s="177"/>
      <c r="H177" s="18"/>
      <c r="I177" s="18"/>
      <c r="J177" s="18"/>
      <c r="K177" s="18"/>
      <c r="L177" s="18"/>
      <c r="M177" s="18"/>
      <c r="N177" s="18"/>
    </row>
    <row r="178" spans="1:14" s="20" customFormat="1" x14ac:dyDescent="0.25">
      <c r="A178" s="133">
        <v>3</v>
      </c>
      <c r="B178" s="137" t="s">
        <v>138</v>
      </c>
      <c r="C178" s="137">
        <f>+ROUND(2*2.85,2)</f>
        <v>5.7</v>
      </c>
      <c r="D178" s="139" t="s">
        <v>4</v>
      </c>
      <c r="E178" s="136"/>
      <c r="F178" s="183">
        <f t="shared" si="6"/>
        <v>0</v>
      </c>
      <c r="G178" s="177"/>
      <c r="H178" s="18"/>
      <c r="I178" s="18"/>
      <c r="J178" s="18"/>
      <c r="K178" s="18"/>
      <c r="L178" s="18"/>
      <c r="M178" s="18"/>
      <c r="N178" s="18"/>
    </row>
    <row r="179" spans="1:14" s="20" customFormat="1" x14ac:dyDescent="0.25">
      <c r="A179" s="133">
        <v>4</v>
      </c>
      <c r="B179" s="137" t="s">
        <v>2</v>
      </c>
      <c r="C179" s="137">
        <f>+ROUND((C178*0.08+C176*0.2)*1.3,2)</f>
        <v>3.38</v>
      </c>
      <c r="D179" s="139" t="s">
        <v>10</v>
      </c>
      <c r="E179" s="138"/>
      <c r="F179" s="183">
        <f t="shared" si="6"/>
        <v>0</v>
      </c>
      <c r="G179" s="177">
        <f>SUM(F176:F179)</f>
        <v>0</v>
      </c>
      <c r="H179" s="18"/>
      <c r="I179" s="18"/>
      <c r="J179" s="18"/>
      <c r="K179" s="18"/>
      <c r="L179" s="18"/>
      <c r="M179" s="18"/>
      <c r="N179" s="18"/>
    </row>
    <row r="180" spans="1:14" s="20" customFormat="1" x14ac:dyDescent="0.25">
      <c r="A180" s="133"/>
      <c r="B180" s="137"/>
      <c r="C180" s="137"/>
      <c r="D180" s="139"/>
      <c r="E180" s="138"/>
      <c r="F180" s="183"/>
      <c r="G180" s="177"/>
      <c r="H180" s="18"/>
      <c r="I180" s="18"/>
      <c r="J180" s="18"/>
      <c r="K180" s="18"/>
      <c r="L180" s="18"/>
      <c r="M180" s="18"/>
      <c r="N180" s="18"/>
    </row>
    <row r="181" spans="1:14" s="20" customFormat="1" x14ac:dyDescent="0.25">
      <c r="A181" s="125" t="s">
        <v>28</v>
      </c>
      <c r="B181" s="140" t="s">
        <v>13</v>
      </c>
      <c r="C181" s="127"/>
      <c r="D181" s="133"/>
      <c r="E181" s="141"/>
      <c r="F181" s="40"/>
      <c r="G181" s="177"/>
      <c r="H181" s="18"/>
      <c r="I181" s="18"/>
      <c r="J181" s="18"/>
      <c r="K181" s="18"/>
      <c r="L181" s="18"/>
      <c r="M181" s="18"/>
      <c r="N181" s="18"/>
    </row>
    <row r="182" spans="1:14" s="20" customFormat="1" x14ac:dyDescent="0.25">
      <c r="A182" s="133">
        <v>1</v>
      </c>
      <c r="B182" s="137" t="s">
        <v>139</v>
      </c>
      <c r="C182" s="137">
        <f>+ROUND(2.9*2.8+0.76*2.9+2.9*0.46,2)</f>
        <v>11.66</v>
      </c>
      <c r="D182" s="135" t="s">
        <v>4</v>
      </c>
      <c r="E182" s="138"/>
      <c r="F182" s="40">
        <f t="shared" ref="F182" si="7">ROUND(C182*E182,2)</f>
        <v>0</v>
      </c>
      <c r="G182" s="177">
        <f>SUM(F182)</f>
        <v>0</v>
      </c>
      <c r="H182" s="18"/>
      <c r="I182" s="18"/>
      <c r="J182" s="18"/>
      <c r="K182" s="18"/>
      <c r="L182" s="18"/>
      <c r="M182" s="18"/>
      <c r="N182" s="18"/>
    </row>
    <row r="183" spans="1:14" s="20" customFormat="1" x14ac:dyDescent="0.25">
      <c r="A183" s="133"/>
      <c r="B183" s="137"/>
      <c r="C183" s="137"/>
      <c r="D183" s="139"/>
      <c r="E183" s="138"/>
      <c r="F183" s="183"/>
      <c r="G183" s="177"/>
      <c r="H183" s="18"/>
      <c r="I183" s="18"/>
      <c r="J183" s="18"/>
      <c r="K183" s="18"/>
      <c r="L183" s="18"/>
      <c r="M183" s="18"/>
      <c r="N183" s="18"/>
    </row>
    <row r="184" spans="1:14" s="20" customFormat="1" x14ac:dyDescent="0.25">
      <c r="A184" s="125" t="s">
        <v>44</v>
      </c>
      <c r="B184" s="142" t="s">
        <v>14</v>
      </c>
      <c r="C184" s="41"/>
      <c r="D184" s="143"/>
      <c r="E184" s="40"/>
      <c r="F184" s="40"/>
      <c r="G184" s="177"/>
      <c r="H184" s="18"/>
      <c r="I184" s="18"/>
      <c r="J184" s="18"/>
      <c r="K184" s="18"/>
      <c r="L184" s="18"/>
      <c r="M184" s="18"/>
      <c r="N184" s="18"/>
    </row>
    <row r="185" spans="1:14" s="20" customFormat="1" x14ac:dyDescent="0.25">
      <c r="A185" s="133">
        <v>1</v>
      </c>
      <c r="B185" s="144" t="s">
        <v>140</v>
      </c>
      <c r="C185" s="138">
        <v>5.7</v>
      </c>
      <c r="D185" s="143" t="s">
        <v>4</v>
      </c>
      <c r="E185" s="40"/>
      <c r="F185" s="40">
        <f>ROUND(C185*E185,2)</f>
        <v>0</v>
      </c>
      <c r="G185" s="177"/>
      <c r="H185" s="18"/>
      <c r="I185" s="18"/>
      <c r="J185" s="18"/>
      <c r="K185" s="18"/>
      <c r="L185" s="18"/>
      <c r="M185" s="18"/>
      <c r="N185" s="18"/>
    </row>
    <row r="186" spans="1:14" s="20" customFormat="1" x14ac:dyDescent="0.25">
      <c r="A186" s="133">
        <v>2</v>
      </c>
      <c r="B186" s="144" t="s">
        <v>141</v>
      </c>
      <c r="C186" s="138">
        <f>+ROUND(1+2.85+0.46+0.76,2)</f>
        <v>5.07</v>
      </c>
      <c r="D186" s="143" t="s">
        <v>5</v>
      </c>
      <c r="E186" s="40"/>
      <c r="F186" s="40">
        <f>ROUND(C186*E186,2)</f>
        <v>0</v>
      </c>
      <c r="G186" s="177"/>
      <c r="H186" s="18"/>
      <c r="I186" s="18"/>
      <c r="J186" s="18"/>
      <c r="K186" s="18"/>
      <c r="L186" s="18"/>
      <c r="M186" s="18"/>
      <c r="N186" s="18"/>
    </row>
    <row r="187" spans="1:14" s="20" customFormat="1" x14ac:dyDescent="0.25">
      <c r="A187" s="133">
        <v>3</v>
      </c>
      <c r="B187" s="144" t="s">
        <v>142</v>
      </c>
      <c r="C187" s="138">
        <f>+ROUND(0.2*2.85+0.46*2.85+0.2*1,2)</f>
        <v>2.08</v>
      </c>
      <c r="D187" s="143" t="s">
        <v>4</v>
      </c>
      <c r="E187" s="40"/>
      <c r="F187" s="40">
        <f>ROUND(C187*E187,2)</f>
        <v>0</v>
      </c>
      <c r="G187" s="177">
        <f>SUM(F185:F187)</f>
        <v>0</v>
      </c>
      <c r="H187" s="18"/>
      <c r="I187" s="18"/>
      <c r="J187" s="18"/>
      <c r="K187" s="18"/>
      <c r="L187" s="18"/>
      <c r="M187" s="18"/>
      <c r="N187" s="18"/>
    </row>
    <row r="188" spans="1:14" s="20" customFormat="1" x14ac:dyDescent="0.25">
      <c r="A188" s="133"/>
      <c r="B188" s="137"/>
      <c r="C188" s="137"/>
      <c r="D188" s="139"/>
      <c r="E188" s="138"/>
      <c r="F188" s="183"/>
      <c r="G188" s="177"/>
      <c r="H188" s="18"/>
      <c r="I188" s="18"/>
      <c r="J188" s="18"/>
      <c r="K188" s="18"/>
      <c r="L188" s="18"/>
      <c r="M188" s="18"/>
      <c r="N188" s="18"/>
    </row>
    <row r="189" spans="1:14" s="20" customFormat="1" x14ac:dyDescent="0.25">
      <c r="A189" s="125" t="s">
        <v>45</v>
      </c>
      <c r="B189" s="142" t="s">
        <v>15</v>
      </c>
      <c r="C189" s="41"/>
      <c r="D189" s="143"/>
      <c r="E189" s="144"/>
      <c r="F189" s="40"/>
      <c r="G189" s="177"/>
      <c r="H189" s="18"/>
      <c r="I189" s="18"/>
      <c r="J189" s="18"/>
      <c r="K189" s="18"/>
      <c r="L189" s="18"/>
      <c r="M189" s="18"/>
      <c r="N189" s="18"/>
    </row>
    <row r="190" spans="1:14" s="20" customFormat="1" x14ac:dyDescent="0.25">
      <c r="A190" s="133">
        <v>1</v>
      </c>
      <c r="B190" s="134" t="s">
        <v>42</v>
      </c>
      <c r="C190" s="136">
        <v>1</v>
      </c>
      <c r="D190" s="145" t="s">
        <v>29</v>
      </c>
      <c r="E190" s="146"/>
      <c r="F190" s="146">
        <f t="shared" ref="F190:F198" si="8">ROUND(C190*E190,2)</f>
        <v>0</v>
      </c>
      <c r="G190" s="177"/>
      <c r="H190" s="18"/>
      <c r="I190" s="18"/>
      <c r="J190" s="18"/>
      <c r="K190" s="18"/>
      <c r="L190" s="18"/>
      <c r="M190" s="18"/>
      <c r="N190" s="18"/>
    </row>
    <row r="191" spans="1:14" s="20" customFormat="1" x14ac:dyDescent="0.25">
      <c r="A191" s="133">
        <v>2</v>
      </c>
      <c r="B191" s="134" t="s">
        <v>41</v>
      </c>
      <c r="C191" s="136">
        <v>1</v>
      </c>
      <c r="D191" s="145" t="s">
        <v>29</v>
      </c>
      <c r="E191" s="146"/>
      <c r="F191" s="146">
        <f t="shared" si="8"/>
        <v>0</v>
      </c>
      <c r="G191" s="177">
        <f>SUM(F190:F191)</f>
        <v>0</v>
      </c>
      <c r="H191" s="18"/>
      <c r="I191" s="18"/>
      <c r="J191" s="18"/>
      <c r="K191" s="18"/>
      <c r="L191" s="18"/>
      <c r="M191" s="18"/>
      <c r="N191" s="18"/>
    </row>
    <row r="192" spans="1:14" s="20" customFormat="1" x14ac:dyDescent="0.25">
      <c r="A192" s="133"/>
      <c r="B192" s="134"/>
      <c r="C192" s="136"/>
      <c r="D192" s="145"/>
      <c r="E192" s="146"/>
      <c r="F192" s="146"/>
      <c r="G192" s="177"/>
      <c r="H192" s="18"/>
      <c r="I192" s="18"/>
      <c r="J192" s="18"/>
      <c r="K192" s="18"/>
      <c r="L192" s="18"/>
      <c r="M192" s="18"/>
      <c r="N192" s="18"/>
    </row>
    <row r="193" spans="1:14" s="20" customFormat="1" x14ac:dyDescent="0.25">
      <c r="A193" s="125" t="s">
        <v>49</v>
      </c>
      <c r="B193" s="142" t="s">
        <v>16</v>
      </c>
      <c r="C193" s="41"/>
      <c r="D193" s="143"/>
      <c r="E193" s="144"/>
      <c r="F193" s="146"/>
      <c r="G193" s="177"/>
      <c r="H193" s="18"/>
      <c r="I193" s="18"/>
      <c r="J193" s="18"/>
      <c r="K193" s="18"/>
      <c r="L193" s="18"/>
      <c r="M193" s="18"/>
      <c r="N193" s="18"/>
    </row>
    <row r="194" spans="1:14" s="20" customFormat="1" x14ac:dyDescent="0.25">
      <c r="A194" s="133">
        <v>1</v>
      </c>
      <c r="B194" s="147" t="s">
        <v>64</v>
      </c>
      <c r="C194" s="41">
        <v>1</v>
      </c>
      <c r="D194" s="143" t="s">
        <v>29</v>
      </c>
      <c r="E194" s="138"/>
      <c r="F194" s="146">
        <f t="shared" si="8"/>
        <v>0</v>
      </c>
      <c r="G194" s="177"/>
      <c r="H194" s="18"/>
      <c r="I194" s="18"/>
      <c r="J194" s="18"/>
      <c r="K194" s="18"/>
      <c r="L194" s="18"/>
      <c r="M194" s="18"/>
      <c r="N194" s="18"/>
    </row>
    <row r="195" spans="1:14" s="20" customFormat="1" x14ac:dyDescent="0.25">
      <c r="A195" s="133">
        <v>2</v>
      </c>
      <c r="B195" s="147" t="s">
        <v>143</v>
      </c>
      <c r="C195" s="41">
        <v>1</v>
      </c>
      <c r="D195" s="143" t="s">
        <v>29</v>
      </c>
      <c r="E195" s="138"/>
      <c r="F195" s="146">
        <f t="shared" si="8"/>
        <v>0</v>
      </c>
      <c r="G195" s="177"/>
      <c r="H195" s="18"/>
      <c r="I195" s="18"/>
      <c r="J195" s="18"/>
      <c r="K195" s="18"/>
      <c r="L195" s="18"/>
      <c r="M195" s="18"/>
      <c r="N195" s="18"/>
    </row>
    <row r="196" spans="1:14" s="20" customFormat="1" x14ac:dyDescent="0.25">
      <c r="A196" s="133">
        <v>3</v>
      </c>
      <c r="B196" s="147" t="s">
        <v>155</v>
      </c>
      <c r="C196" s="41">
        <v>1</v>
      </c>
      <c r="D196" s="143" t="s">
        <v>29</v>
      </c>
      <c r="E196" s="138"/>
      <c r="F196" s="146">
        <f t="shared" si="8"/>
        <v>0</v>
      </c>
      <c r="G196" s="177"/>
      <c r="H196" s="18"/>
      <c r="I196" s="18"/>
      <c r="J196" s="18"/>
      <c r="K196" s="18"/>
      <c r="L196" s="18"/>
      <c r="M196" s="18"/>
      <c r="N196" s="18"/>
    </row>
    <row r="197" spans="1:14" s="20" customFormat="1" x14ac:dyDescent="0.25">
      <c r="A197" s="133">
        <v>4</v>
      </c>
      <c r="B197" s="147" t="s">
        <v>156</v>
      </c>
      <c r="C197" s="41">
        <v>1</v>
      </c>
      <c r="D197" s="143" t="s">
        <v>29</v>
      </c>
      <c r="E197" s="138"/>
      <c r="F197" s="146">
        <f t="shared" si="8"/>
        <v>0</v>
      </c>
      <c r="G197" s="177"/>
      <c r="H197" s="18"/>
      <c r="I197" s="18"/>
      <c r="J197" s="18"/>
      <c r="K197" s="18"/>
      <c r="L197" s="18"/>
      <c r="M197" s="18"/>
      <c r="N197" s="18"/>
    </row>
    <row r="198" spans="1:14" s="20" customFormat="1" x14ac:dyDescent="0.25">
      <c r="A198" s="133">
        <v>5</v>
      </c>
      <c r="B198" s="147" t="s">
        <v>144</v>
      </c>
      <c r="C198" s="41">
        <v>1</v>
      </c>
      <c r="D198" s="143" t="s">
        <v>29</v>
      </c>
      <c r="E198" s="138"/>
      <c r="F198" s="146">
        <f t="shared" si="8"/>
        <v>0</v>
      </c>
      <c r="G198" s="177">
        <f>SUM(F194:F198)</f>
        <v>0</v>
      </c>
      <c r="H198" s="18"/>
      <c r="I198" s="18"/>
      <c r="J198" s="18"/>
      <c r="K198" s="18"/>
      <c r="L198" s="18"/>
      <c r="M198" s="18"/>
      <c r="N198" s="18"/>
    </row>
    <row r="199" spans="1:14" s="20" customFormat="1" x14ac:dyDescent="0.25">
      <c r="A199" s="133"/>
      <c r="B199" s="147"/>
      <c r="C199" s="41"/>
      <c r="D199" s="143"/>
      <c r="E199" s="138"/>
      <c r="F199" s="146"/>
      <c r="G199" s="177"/>
      <c r="H199" s="18"/>
      <c r="I199" s="18"/>
      <c r="J199" s="18"/>
      <c r="K199" s="18"/>
      <c r="L199" s="18"/>
      <c r="M199" s="18"/>
      <c r="N199" s="18"/>
    </row>
    <row r="200" spans="1:14" s="20" customFormat="1" x14ac:dyDescent="0.25">
      <c r="A200" s="125" t="s">
        <v>48</v>
      </c>
      <c r="B200" s="126" t="s">
        <v>17</v>
      </c>
      <c r="C200" s="137"/>
      <c r="D200" s="139"/>
      <c r="E200" s="138"/>
      <c r="F200" s="40"/>
      <c r="G200" s="177"/>
      <c r="H200" s="18"/>
      <c r="I200" s="18"/>
      <c r="J200" s="18"/>
      <c r="K200" s="18"/>
      <c r="L200" s="18"/>
      <c r="M200" s="18"/>
      <c r="N200" s="18"/>
    </row>
    <row r="201" spans="1:14" s="20" customFormat="1" x14ac:dyDescent="0.25">
      <c r="A201" s="133">
        <v>1</v>
      </c>
      <c r="B201" s="134" t="s">
        <v>145</v>
      </c>
      <c r="C201" s="134">
        <f>+ROUND(2.4*0.9,2)</f>
        <v>2.16</v>
      </c>
      <c r="D201" s="135" t="s">
        <v>4</v>
      </c>
      <c r="E201" s="138"/>
      <c r="F201" s="184">
        <f>C201*E201</f>
        <v>0</v>
      </c>
      <c r="G201" s="177"/>
      <c r="H201" s="18"/>
      <c r="I201" s="18"/>
      <c r="J201" s="18"/>
      <c r="K201" s="18"/>
      <c r="L201" s="18"/>
      <c r="M201" s="18"/>
      <c r="N201" s="18"/>
    </row>
    <row r="202" spans="1:14" s="20" customFormat="1" x14ac:dyDescent="0.25">
      <c r="A202" s="133">
        <v>2</v>
      </c>
      <c r="B202" s="137" t="s">
        <v>146</v>
      </c>
      <c r="C202" s="41">
        <v>1</v>
      </c>
      <c r="D202" s="139" t="s">
        <v>29</v>
      </c>
      <c r="E202" s="138"/>
      <c r="F202" s="184">
        <f>C202*E202</f>
        <v>0</v>
      </c>
      <c r="G202" s="177">
        <f>SUM(F201:F202)</f>
        <v>0</v>
      </c>
      <c r="H202" s="18"/>
      <c r="I202" s="18"/>
      <c r="J202" s="18"/>
      <c r="K202" s="18"/>
      <c r="L202" s="18"/>
      <c r="M202" s="18"/>
      <c r="N202" s="18"/>
    </row>
    <row r="203" spans="1:14" s="20" customFormat="1" x14ac:dyDescent="0.25">
      <c r="A203" s="133"/>
      <c r="B203" s="147"/>
      <c r="C203" s="41"/>
      <c r="D203" s="143"/>
      <c r="E203" s="138"/>
      <c r="F203" s="146"/>
      <c r="G203" s="177"/>
      <c r="H203" s="18"/>
      <c r="I203" s="18"/>
      <c r="J203" s="18"/>
      <c r="K203" s="18"/>
      <c r="L203" s="18"/>
      <c r="M203" s="18"/>
      <c r="N203" s="18"/>
    </row>
    <row r="204" spans="1:14" s="20" customFormat="1" x14ac:dyDescent="0.25">
      <c r="A204" s="125" t="s">
        <v>50</v>
      </c>
      <c r="B204" s="148" t="s">
        <v>19</v>
      </c>
      <c r="C204" s="41"/>
      <c r="D204" s="143"/>
      <c r="E204" s="144"/>
      <c r="F204" s="40"/>
      <c r="G204" s="177"/>
      <c r="H204" s="18"/>
      <c r="I204" s="18"/>
      <c r="J204" s="18"/>
      <c r="K204" s="18"/>
      <c r="L204" s="18"/>
      <c r="M204" s="18"/>
      <c r="N204" s="18"/>
    </row>
    <row r="205" spans="1:14" s="20" customFormat="1" x14ac:dyDescent="0.25">
      <c r="A205" s="133">
        <v>1</v>
      </c>
      <c r="B205" s="144" t="s">
        <v>147</v>
      </c>
      <c r="C205" s="138">
        <f>ROUND(2.9*2.8+0.46*2.9+0.76*2.9*2,2)</f>
        <v>13.86</v>
      </c>
      <c r="D205" s="135" t="s">
        <v>4</v>
      </c>
      <c r="E205" s="138"/>
      <c r="F205" s="40">
        <f t="shared" ref="F205" si="9">ROUND(C205*E205,2)</f>
        <v>0</v>
      </c>
      <c r="G205" s="177">
        <f>SUM(F205)</f>
        <v>0</v>
      </c>
      <c r="H205" s="18"/>
      <c r="I205" s="18"/>
      <c r="J205" s="18"/>
      <c r="K205" s="18"/>
      <c r="L205" s="18"/>
      <c r="M205" s="18"/>
      <c r="N205" s="18"/>
    </row>
    <row r="206" spans="1:14" s="20" customFormat="1" x14ac:dyDescent="0.25">
      <c r="A206" s="133"/>
      <c r="B206" s="144"/>
      <c r="C206" s="138"/>
      <c r="D206" s="135"/>
      <c r="E206" s="138"/>
      <c r="F206" s="40"/>
      <c r="G206" s="177"/>
      <c r="H206" s="18"/>
      <c r="I206" s="18"/>
      <c r="J206" s="18"/>
      <c r="K206" s="18"/>
      <c r="L206" s="18"/>
      <c r="M206" s="18"/>
      <c r="N206" s="18"/>
    </row>
    <row r="207" spans="1:14" s="20" customFormat="1" x14ac:dyDescent="0.25">
      <c r="A207" s="125" t="s">
        <v>51</v>
      </c>
      <c r="B207" s="142" t="s">
        <v>20</v>
      </c>
      <c r="C207" s="138"/>
      <c r="D207" s="143"/>
      <c r="E207" s="40"/>
      <c r="F207" s="40"/>
      <c r="G207" s="177"/>
      <c r="H207" s="18"/>
      <c r="I207" s="18"/>
      <c r="J207" s="18"/>
      <c r="K207" s="18"/>
      <c r="L207" s="18"/>
      <c r="M207" s="18"/>
      <c r="N207" s="18"/>
    </row>
    <row r="208" spans="1:14" s="20" customFormat="1" x14ac:dyDescent="0.25">
      <c r="A208" s="133">
        <v>1</v>
      </c>
      <c r="B208" s="144" t="s">
        <v>148</v>
      </c>
      <c r="C208" s="138">
        <f>+ROUND(2.7*2*2.9+1.36*2.9+0.46*2.9,2)</f>
        <v>20.94</v>
      </c>
      <c r="D208" s="143" t="s">
        <v>4</v>
      </c>
      <c r="E208" s="40"/>
      <c r="F208" s="40">
        <f t="shared" ref="F208" si="10">ROUND(C208*E208,2)</f>
        <v>0</v>
      </c>
      <c r="G208" s="177">
        <f>SUM(F208)</f>
        <v>0</v>
      </c>
      <c r="H208" s="18"/>
      <c r="I208" s="18"/>
      <c r="J208" s="18"/>
      <c r="K208" s="18"/>
      <c r="L208" s="18"/>
      <c r="M208" s="18"/>
      <c r="N208" s="18"/>
    </row>
    <row r="209" spans="1:14" s="20" customFormat="1" x14ac:dyDescent="0.25">
      <c r="A209" s="133"/>
      <c r="B209" s="144"/>
      <c r="C209" s="138"/>
      <c r="D209" s="135"/>
      <c r="E209" s="138"/>
      <c r="F209" s="40"/>
      <c r="G209" s="177"/>
      <c r="H209" s="18"/>
      <c r="I209" s="18"/>
      <c r="J209" s="18"/>
      <c r="K209" s="18"/>
      <c r="L209" s="18"/>
      <c r="M209" s="18"/>
      <c r="N209" s="18"/>
    </row>
    <row r="210" spans="1:14" s="20" customFormat="1" x14ac:dyDescent="0.25">
      <c r="A210" s="125" t="s">
        <v>149</v>
      </c>
      <c r="B210" s="142" t="s">
        <v>21</v>
      </c>
      <c r="C210" s="41"/>
      <c r="D210" s="143"/>
      <c r="E210" s="40"/>
      <c r="F210" s="40"/>
      <c r="G210" s="177"/>
      <c r="H210" s="18"/>
      <c r="I210" s="18"/>
      <c r="J210" s="18"/>
      <c r="K210" s="18"/>
      <c r="L210" s="18"/>
      <c r="M210" s="18"/>
      <c r="N210" s="18"/>
    </row>
    <row r="211" spans="1:14" s="20" customFormat="1" x14ac:dyDescent="0.25">
      <c r="A211" s="133">
        <v>1</v>
      </c>
      <c r="B211" s="144" t="s">
        <v>150</v>
      </c>
      <c r="C211" s="41">
        <v>17</v>
      </c>
      <c r="D211" s="143" t="s">
        <v>4</v>
      </c>
      <c r="E211" s="40"/>
      <c r="F211" s="40">
        <f t="shared" ref="F211:F212" si="11">ROUND(C211*E211,2)</f>
        <v>0</v>
      </c>
      <c r="G211" s="177"/>
      <c r="H211" s="18"/>
      <c r="I211" s="18"/>
      <c r="J211" s="18"/>
      <c r="K211" s="18"/>
      <c r="L211" s="18"/>
      <c r="M211" s="18"/>
      <c r="N211" s="18"/>
    </row>
    <row r="212" spans="1:14" s="20" customFormat="1" x14ac:dyDescent="0.25">
      <c r="A212" s="133">
        <v>2</v>
      </c>
      <c r="B212" s="144" t="s">
        <v>157</v>
      </c>
      <c r="C212" s="41">
        <f>+C211</f>
        <v>17</v>
      </c>
      <c r="D212" s="143" t="s">
        <v>4</v>
      </c>
      <c r="E212" s="40"/>
      <c r="F212" s="40">
        <f t="shared" si="11"/>
        <v>0</v>
      </c>
      <c r="G212" s="177">
        <f>SUM(F211:F212)</f>
        <v>0</v>
      </c>
      <c r="H212" s="18"/>
      <c r="I212" s="18"/>
      <c r="J212" s="18"/>
      <c r="K212" s="18"/>
      <c r="L212" s="18"/>
      <c r="M212" s="18"/>
      <c r="N212" s="18"/>
    </row>
    <row r="213" spans="1:14" s="20" customFormat="1" x14ac:dyDescent="0.25">
      <c r="A213" s="125"/>
      <c r="B213" s="144"/>
      <c r="C213" s="41"/>
      <c r="D213" s="143"/>
      <c r="E213" s="40"/>
      <c r="F213" s="40"/>
      <c r="G213" s="177"/>
      <c r="H213" s="18"/>
      <c r="I213" s="18"/>
      <c r="J213" s="18"/>
      <c r="K213" s="18"/>
      <c r="L213" s="18"/>
      <c r="M213" s="18"/>
      <c r="N213" s="18"/>
    </row>
    <row r="214" spans="1:14" s="20" customFormat="1" x14ac:dyDescent="0.25">
      <c r="A214" s="149" t="s">
        <v>151</v>
      </c>
      <c r="B214" s="148" t="s">
        <v>152</v>
      </c>
      <c r="C214" s="41"/>
      <c r="D214" s="143"/>
      <c r="E214" s="40"/>
      <c r="F214" s="40"/>
      <c r="G214" s="177"/>
      <c r="H214" s="18"/>
      <c r="I214" s="18"/>
      <c r="J214" s="18"/>
      <c r="K214" s="18"/>
      <c r="L214" s="18"/>
      <c r="M214" s="18"/>
      <c r="N214" s="18"/>
    </row>
    <row r="215" spans="1:14" s="20" customFormat="1" x14ac:dyDescent="0.25">
      <c r="A215" s="42">
        <v>1</v>
      </c>
      <c r="B215" s="137" t="s">
        <v>153</v>
      </c>
      <c r="C215" s="41">
        <f>+ROUND(4*0.5*8,2)</f>
        <v>16</v>
      </c>
      <c r="D215" s="135" t="s">
        <v>4</v>
      </c>
      <c r="E215" s="40"/>
      <c r="F215" s="40">
        <f t="shared" ref="F215" si="12">ROUND(C215*E215,2)</f>
        <v>0</v>
      </c>
      <c r="G215" s="177">
        <f>SUM(F215)</f>
        <v>0</v>
      </c>
      <c r="H215" s="18"/>
      <c r="I215" s="18"/>
      <c r="J215" s="18"/>
      <c r="K215" s="18"/>
      <c r="L215" s="18"/>
      <c r="M215" s="18"/>
      <c r="N215" s="18"/>
    </row>
    <row r="216" spans="1:14" s="20" customFormat="1" x14ac:dyDescent="0.25">
      <c r="A216" s="42"/>
      <c r="B216" s="137"/>
      <c r="C216" s="41"/>
      <c r="D216" s="135"/>
      <c r="E216" s="40"/>
      <c r="F216" s="40"/>
      <c r="G216" s="177"/>
      <c r="H216" s="18"/>
      <c r="I216" s="18"/>
      <c r="J216" s="18"/>
      <c r="K216" s="18"/>
      <c r="L216" s="18"/>
      <c r="M216" s="18"/>
      <c r="N216" s="18"/>
    </row>
    <row r="217" spans="1:14" s="25" customFormat="1" x14ac:dyDescent="0.25">
      <c r="A217" s="159" t="s">
        <v>154</v>
      </c>
      <c r="B217" s="160" t="s">
        <v>160</v>
      </c>
      <c r="C217" s="161"/>
      <c r="D217" s="162"/>
      <c r="E217" s="163"/>
      <c r="F217" s="163"/>
      <c r="G217" s="178"/>
    </row>
    <row r="218" spans="1:14" s="22" customFormat="1" x14ac:dyDescent="0.25">
      <c r="A218" s="125"/>
      <c r="B218" s="126"/>
      <c r="C218" s="41"/>
      <c r="D218" s="133"/>
      <c r="E218" s="150"/>
      <c r="F218" s="150"/>
      <c r="G218" s="177"/>
    </row>
    <row r="219" spans="1:14" s="20" customFormat="1" x14ac:dyDescent="0.25">
      <c r="A219" s="125" t="s">
        <v>27</v>
      </c>
      <c r="B219" s="129" t="s">
        <v>11</v>
      </c>
      <c r="C219" s="41"/>
      <c r="D219" s="135"/>
      <c r="E219" s="40"/>
      <c r="F219" s="40"/>
      <c r="G219" s="177"/>
      <c r="H219" s="18"/>
      <c r="I219" s="18"/>
      <c r="J219" s="18"/>
      <c r="K219" s="18"/>
      <c r="L219" s="18"/>
      <c r="M219" s="18"/>
      <c r="N219" s="18"/>
    </row>
    <row r="220" spans="1:14" s="20" customFormat="1" x14ac:dyDescent="0.25">
      <c r="A220" s="42">
        <v>1</v>
      </c>
      <c r="B220" s="137" t="s">
        <v>161</v>
      </c>
      <c r="C220" s="41">
        <f>ROUND(6*(3.5+1.8),2)</f>
        <v>31.8</v>
      </c>
      <c r="D220" s="81" t="s">
        <v>5</v>
      </c>
      <c r="E220" s="40"/>
      <c r="F220" s="40">
        <f>+E220*C220</f>
        <v>0</v>
      </c>
      <c r="G220" s="177">
        <f>SUM(F220)</f>
        <v>0</v>
      </c>
      <c r="H220" s="18"/>
      <c r="I220" s="18"/>
      <c r="J220" s="18"/>
      <c r="K220" s="18"/>
      <c r="L220" s="18"/>
      <c r="M220" s="18"/>
      <c r="N220" s="18"/>
    </row>
    <row r="221" spans="1:14" s="20" customFormat="1" x14ac:dyDescent="0.25">
      <c r="A221" s="42"/>
      <c r="B221" s="137"/>
      <c r="C221" s="41"/>
      <c r="D221" s="135"/>
      <c r="E221" s="40"/>
      <c r="F221" s="40"/>
      <c r="G221" s="177"/>
      <c r="H221" s="18"/>
      <c r="I221" s="18"/>
      <c r="J221" s="18"/>
      <c r="K221" s="18"/>
      <c r="L221" s="18"/>
      <c r="M221" s="18"/>
      <c r="N221" s="18"/>
    </row>
    <row r="222" spans="1:14" s="20" customFormat="1" x14ac:dyDescent="0.25">
      <c r="A222" s="149" t="s">
        <v>28</v>
      </c>
      <c r="B222" s="95" t="s">
        <v>22</v>
      </c>
      <c r="C222" s="41"/>
      <c r="D222" s="135"/>
      <c r="E222" s="40"/>
      <c r="F222" s="40"/>
      <c r="G222" s="177"/>
      <c r="H222" s="18"/>
      <c r="I222" s="18"/>
      <c r="J222" s="18"/>
      <c r="K222" s="18"/>
      <c r="L222" s="18"/>
      <c r="M222" s="18"/>
      <c r="N222" s="18"/>
    </row>
    <row r="223" spans="1:14" s="20" customFormat="1" ht="27" x14ac:dyDescent="0.25">
      <c r="A223" s="42">
        <v>1</v>
      </c>
      <c r="B223" s="151" t="s">
        <v>162</v>
      </c>
      <c r="C223" s="41">
        <f>ROUND(6*(3.5+1.8),2)</f>
        <v>31.8</v>
      </c>
      <c r="D223" s="81" t="s">
        <v>5</v>
      </c>
      <c r="E223" s="40"/>
      <c r="F223" s="40">
        <f>+E223*C223</f>
        <v>0</v>
      </c>
      <c r="G223" s="177">
        <f>SUM(F223)</f>
        <v>0</v>
      </c>
      <c r="H223" s="18"/>
      <c r="I223" s="18"/>
      <c r="J223" s="18"/>
      <c r="K223" s="18"/>
      <c r="L223" s="18"/>
      <c r="M223" s="18"/>
      <c r="N223" s="18"/>
    </row>
    <row r="224" spans="1:14" s="20" customFormat="1" x14ac:dyDescent="0.25">
      <c r="A224" s="42"/>
      <c r="B224" s="137"/>
      <c r="C224" s="41"/>
      <c r="D224" s="135"/>
      <c r="E224" s="40"/>
      <c r="F224" s="40"/>
      <c r="G224" s="177"/>
      <c r="H224" s="18"/>
      <c r="I224" s="18"/>
      <c r="J224" s="18"/>
      <c r="K224" s="18"/>
      <c r="L224" s="18"/>
      <c r="M224" s="18"/>
      <c r="N224" s="18"/>
    </row>
    <row r="225" spans="1:9" x14ac:dyDescent="0.25">
      <c r="A225" s="43"/>
      <c r="B225" s="44" t="s">
        <v>30</v>
      </c>
      <c r="C225" s="44"/>
      <c r="D225" s="44"/>
      <c r="E225" s="45"/>
      <c r="F225" s="153"/>
      <c r="G225" s="170">
        <f>SUM(G11:G224)</f>
        <v>0</v>
      </c>
      <c r="H225" s="152"/>
      <c r="I225" s="58">
        <f>20/3.28</f>
        <v>6.0975609756097562</v>
      </c>
    </row>
    <row r="226" spans="1:9" x14ac:dyDescent="0.25">
      <c r="A226" s="47"/>
      <c r="B226" s="48"/>
      <c r="C226" s="49"/>
      <c r="D226" s="47"/>
      <c r="E226" s="50"/>
      <c r="F226" s="51"/>
      <c r="G226" s="179"/>
    </row>
    <row r="227" spans="1:9" x14ac:dyDescent="0.25">
      <c r="A227" s="47"/>
      <c r="B227" s="48" t="s">
        <v>31</v>
      </c>
      <c r="C227" s="52">
        <v>1.4999999999999999E-2</v>
      </c>
      <c r="D227" s="47"/>
      <c r="E227" s="50"/>
      <c r="F227" s="50">
        <f t="shared" ref="F227:F233" si="13">$G$225*C227</f>
        <v>0</v>
      </c>
      <c r="G227" s="179"/>
    </row>
    <row r="228" spans="1:9" x14ac:dyDescent="0.25">
      <c r="A228" s="47"/>
      <c r="B228" s="53" t="s">
        <v>32</v>
      </c>
      <c r="C228" s="52">
        <v>0.03</v>
      </c>
      <c r="D228" s="47"/>
      <c r="E228" s="50"/>
      <c r="F228" s="50">
        <f t="shared" si="13"/>
        <v>0</v>
      </c>
      <c r="G228" s="179"/>
    </row>
    <row r="229" spans="1:9" x14ac:dyDescent="0.25">
      <c r="A229" s="47"/>
      <c r="B229" s="48" t="s">
        <v>33</v>
      </c>
      <c r="C229" s="52">
        <v>4.4999999999999998E-2</v>
      </c>
      <c r="D229" s="47"/>
      <c r="E229" s="50"/>
      <c r="F229" s="50">
        <f t="shared" si="13"/>
        <v>0</v>
      </c>
      <c r="G229" s="179"/>
      <c r="I229" s="18">
        <f>+I225/1</f>
        <v>6.0975609756097562</v>
      </c>
    </row>
    <row r="230" spans="1:9" x14ac:dyDescent="0.25">
      <c r="A230" s="47"/>
      <c r="B230" s="53" t="s">
        <v>34</v>
      </c>
      <c r="C230" s="52">
        <v>0.1</v>
      </c>
      <c r="D230" s="47"/>
      <c r="E230" s="50"/>
      <c r="F230" s="50">
        <f t="shared" si="13"/>
        <v>0</v>
      </c>
      <c r="G230" s="179"/>
    </row>
    <row r="231" spans="1:9" x14ac:dyDescent="0.25">
      <c r="A231" s="47"/>
      <c r="B231" s="48" t="s">
        <v>35</v>
      </c>
      <c r="C231" s="52">
        <v>0.01</v>
      </c>
      <c r="D231" s="47"/>
      <c r="E231" s="50"/>
      <c r="F231" s="50">
        <f t="shared" si="13"/>
        <v>0</v>
      </c>
      <c r="G231" s="179"/>
    </row>
    <row r="232" spans="1:9" x14ac:dyDescent="0.25">
      <c r="A232" s="47"/>
      <c r="B232" s="53" t="s">
        <v>36</v>
      </c>
      <c r="C232" s="52">
        <v>1E-3</v>
      </c>
      <c r="D232" s="47"/>
      <c r="E232" s="50"/>
      <c r="F232" s="50">
        <f t="shared" si="13"/>
        <v>0</v>
      </c>
      <c r="G232" s="179"/>
    </row>
    <row r="233" spans="1:9" x14ac:dyDescent="0.25">
      <c r="A233" s="47"/>
      <c r="B233" s="53" t="s">
        <v>37</v>
      </c>
      <c r="C233" s="52">
        <v>0.05</v>
      </c>
      <c r="D233" s="47"/>
      <c r="E233" s="50"/>
      <c r="F233" s="50">
        <f t="shared" si="13"/>
        <v>0</v>
      </c>
      <c r="G233" s="179"/>
      <c r="I233" s="58">
        <f>1/0.15</f>
        <v>6.666666666666667</v>
      </c>
    </row>
    <row r="234" spans="1:9" x14ac:dyDescent="0.25">
      <c r="A234" s="53"/>
      <c r="B234" s="53" t="s">
        <v>38</v>
      </c>
      <c r="C234" s="52">
        <v>0.18</v>
      </c>
      <c r="D234" s="47"/>
      <c r="E234" s="54"/>
      <c r="F234" s="50">
        <f>$F$230*C234</f>
        <v>0</v>
      </c>
      <c r="G234" s="180" t="s">
        <v>6</v>
      </c>
    </row>
    <row r="235" spans="1:9" x14ac:dyDescent="0.25">
      <c r="A235" s="47"/>
      <c r="B235" s="55" t="s">
        <v>39</v>
      </c>
      <c r="C235" s="56"/>
      <c r="D235" s="47"/>
      <c r="E235" s="50"/>
      <c r="F235" s="57"/>
      <c r="G235" s="181">
        <f>SUM(F227:F234)</f>
        <v>0</v>
      </c>
      <c r="I235" s="152"/>
    </row>
    <row r="236" spans="1:9" x14ac:dyDescent="0.25">
      <c r="A236" s="47"/>
      <c r="B236" s="57"/>
      <c r="C236" s="56"/>
      <c r="D236" s="47"/>
      <c r="E236" s="50"/>
      <c r="F236" s="50"/>
      <c r="G236" s="179" t="s">
        <v>6</v>
      </c>
    </row>
    <row r="237" spans="1:9" x14ac:dyDescent="0.25">
      <c r="A237" s="43"/>
      <c r="B237" s="44" t="s">
        <v>40</v>
      </c>
      <c r="C237" s="44"/>
      <c r="D237" s="44"/>
      <c r="E237" s="45"/>
      <c r="F237" s="46"/>
      <c r="G237" s="170">
        <f>G235+G225</f>
        <v>0</v>
      </c>
    </row>
  </sheetData>
  <mergeCells count="4">
    <mergeCell ref="A1:G1"/>
    <mergeCell ref="A2:G2"/>
    <mergeCell ref="A3:G3"/>
    <mergeCell ref="B7:G7"/>
  </mergeCells>
  <pageMargins left="0.23622047244094499" right="0.23622047244094499" top="0.74803149606299202" bottom="0.74803149606299202" header="0.31496062992126" footer="0.511811023622047"/>
  <pageSetup scale="78" fitToHeight="5" orientation="portrait" r:id="rId1"/>
  <headerFooter>
    <oddFooter>&amp;C&amp;P de &amp;N</oddFooter>
    <firstFooter>&amp;C1 de 2</firstFooter>
  </headerFooter>
  <rowBreaks count="3" manualBreakCount="3">
    <brk id="59" max="6" man="1"/>
    <brk id="110" max="6" man="1"/>
    <brk id="1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3:G36"/>
  <sheetViews>
    <sheetView workbookViewId="0">
      <selection activeCell="H11" sqref="H11"/>
    </sheetView>
  </sheetViews>
  <sheetFormatPr defaultColWidth="11.42578125" defaultRowHeight="12.75" x14ac:dyDescent="0.2"/>
  <cols>
    <col min="2" max="2" width="44.5703125" customWidth="1"/>
    <col min="3" max="3" width="11.7109375" customWidth="1"/>
    <col min="4" max="4" width="8.28515625" customWidth="1"/>
    <col min="5" max="5" width="9.28515625" customWidth="1"/>
  </cols>
  <sheetData>
    <row r="3" spans="2:7" x14ac:dyDescent="0.2">
      <c r="B3" s="1"/>
      <c r="C3" s="1"/>
      <c r="D3" s="1"/>
      <c r="E3" s="1"/>
      <c r="F3" s="1"/>
      <c r="G3" s="1"/>
    </row>
    <row r="4" spans="2:7" s="3" customFormat="1" ht="12" customHeight="1" x14ac:dyDescent="0.2">
      <c r="B4" s="4"/>
      <c r="C4" s="5"/>
      <c r="D4" s="6"/>
      <c r="E4" s="2"/>
      <c r="F4" s="15"/>
      <c r="G4" s="16"/>
    </row>
    <row r="5" spans="2:7" s="3" customFormat="1" ht="14.25" customHeight="1" x14ac:dyDescent="0.2">
      <c r="B5" s="14"/>
      <c r="C5" s="7"/>
      <c r="D5" s="8"/>
      <c r="E5" s="9"/>
      <c r="F5" s="17"/>
      <c r="G5" s="16"/>
    </row>
    <row r="6" spans="2:7" s="3" customFormat="1" ht="12" customHeight="1" x14ac:dyDescent="0.2">
      <c r="B6" s="10"/>
      <c r="C6" s="11"/>
      <c r="D6" s="12"/>
      <c r="E6" s="13"/>
      <c r="F6" s="17"/>
      <c r="G6" s="16"/>
    </row>
    <row r="7" spans="2:7" s="3" customFormat="1" ht="13.5" customHeight="1" x14ac:dyDescent="0.2">
      <c r="B7" s="10"/>
      <c r="C7" s="11"/>
      <c r="D7" s="12"/>
      <c r="E7" s="13"/>
      <c r="F7" s="17"/>
      <c r="G7" s="16"/>
    </row>
    <row r="8" spans="2:7" s="3" customFormat="1" ht="13.5" customHeight="1" x14ac:dyDescent="0.2">
      <c r="B8" s="10"/>
      <c r="C8" s="11"/>
      <c r="D8" s="12"/>
      <c r="E8" s="13"/>
      <c r="F8" s="17"/>
      <c r="G8" s="16"/>
    </row>
    <row r="9" spans="2:7" s="3" customFormat="1" x14ac:dyDescent="0.2">
      <c r="B9" s="10"/>
      <c r="C9" s="11"/>
      <c r="D9" s="12"/>
      <c r="E9" s="13"/>
      <c r="F9" s="17"/>
      <c r="G9" s="16"/>
    </row>
    <row r="10" spans="2:7" s="3" customFormat="1" ht="12.75" customHeight="1" x14ac:dyDescent="0.2">
      <c r="B10" s="10"/>
      <c r="C10" s="11"/>
      <c r="D10" s="12"/>
      <c r="E10" s="13"/>
      <c r="F10" s="17"/>
      <c r="G10" s="16"/>
    </row>
    <row r="11" spans="2:7" s="3" customFormat="1" x14ac:dyDescent="0.2">
      <c r="B11" s="4"/>
      <c r="C11" s="5"/>
      <c r="D11" s="6"/>
      <c r="E11" s="2"/>
      <c r="F11" s="15"/>
      <c r="G11" s="16"/>
    </row>
    <row r="12" spans="2:7" s="3" customFormat="1" x14ac:dyDescent="0.2">
      <c r="B12" s="4"/>
      <c r="C12" s="5"/>
      <c r="D12" s="6"/>
      <c r="E12" s="2"/>
      <c r="F12" s="15"/>
      <c r="G12" s="16"/>
    </row>
    <row r="13" spans="2:7" s="3" customFormat="1" ht="14.25" customHeight="1" x14ac:dyDescent="0.2">
      <c r="B13" s="14"/>
      <c r="C13" s="7"/>
      <c r="D13" s="8"/>
      <c r="E13" s="9"/>
      <c r="F13" s="9"/>
      <c r="G13" s="16"/>
    </row>
    <row r="14" spans="2:7" s="3" customFormat="1" ht="15" customHeight="1" x14ac:dyDescent="0.2">
      <c r="B14" s="10"/>
      <c r="C14" s="11"/>
      <c r="D14" s="12"/>
      <c r="E14" s="13"/>
      <c r="F14" s="17"/>
      <c r="G14" s="16"/>
    </row>
    <row r="15" spans="2:7" s="3" customFormat="1" ht="14.25" customHeight="1" x14ac:dyDescent="0.2">
      <c r="B15" s="10"/>
      <c r="C15" s="11"/>
      <c r="D15" s="12"/>
      <c r="E15" s="13"/>
      <c r="F15" s="17"/>
      <c r="G15" s="16"/>
    </row>
    <row r="16" spans="2:7" s="3" customFormat="1" ht="14.25" customHeight="1" x14ac:dyDescent="0.2">
      <c r="B16" s="10"/>
      <c r="C16" s="11"/>
      <c r="D16" s="12"/>
      <c r="E16" s="13"/>
      <c r="F16" s="17"/>
      <c r="G16" s="16"/>
    </row>
    <row r="17" spans="2:7" s="3" customFormat="1" x14ac:dyDescent="0.2">
      <c r="B17" s="10"/>
      <c r="C17" s="11"/>
      <c r="D17" s="12"/>
      <c r="E17" s="13"/>
      <c r="F17" s="17"/>
      <c r="G17" s="16"/>
    </row>
    <row r="18" spans="2:7" s="3" customFormat="1" ht="12.75" customHeight="1" x14ac:dyDescent="0.2">
      <c r="B18" s="10"/>
      <c r="C18" s="11"/>
      <c r="D18" s="12"/>
      <c r="E18" s="13"/>
      <c r="F18" s="17"/>
      <c r="G18" s="16"/>
    </row>
    <row r="19" spans="2:7" s="3" customFormat="1" x14ac:dyDescent="0.2">
      <c r="B19" s="4"/>
      <c r="C19" s="5"/>
      <c r="D19" s="6"/>
      <c r="E19" s="2"/>
      <c r="F19" s="15"/>
      <c r="G19" s="16"/>
    </row>
    <row r="20" spans="2:7" s="3" customFormat="1" x14ac:dyDescent="0.2">
      <c r="B20" s="4"/>
      <c r="C20" s="5"/>
      <c r="D20" s="6"/>
      <c r="E20" s="2"/>
      <c r="F20" s="15"/>
      <c r="G20" s="16"/>
    </row>
    <row r="21" spans="2:7" s="3" customFormat="1" ht="14.25" customHeight="1" x14ac:dyDescent="0.2">
      <c r="B21" s="14"/>
      <c r="C21" s="7"/>
      <c r="D21" s="8"/>
      <c r="E21" s="9"/>
      <c r="F21" s="9"/>
      <c r="G21" s="16"/>
    </row>
    <row r="22" spans="2:7" s="3" customFormat="1" x14ac:dyDescent="0.2">
      <c r="B22" s="10"/>
      <c r="C22" s="11"/>
      <c r="D22" s="12"/>
      <c r="E22" s="13"/>
      <c r="F22" s="17"/>
      <c r="G22" s="16"/>
    </row>
    <row r="23" spans="2:7" s="3" customFormat="1" x14ac:dyDescent="0.2">
      <c r="B23" s="10"/>
      <c r="C23" s="11"/>
      <c r="D23" s="12"/>
      <c r="E23" s="13"/>
      <c r="F23" s="17"/>
      <c r="G23" s="16"/>
    </row>
    <row r="24" spans="2:7" s="3" customFormat="1" x14ac:dyDescent="0.2">
      <c r="B24" s="10"/>
      <c r="C24" s="11"/>
      <c r="D24" s="12"/>
      <c r="E24" s="13"/>
      <c r="F24" s="17"/>
      <c r="G24" s="16"/>
    </row>
    <row r="25" spans="2:7" s="3" customFormat="1" x14ac:dyDescent="0.2">
      <c r="B25" s="10"/>
      <c r="C25" s="11"/>
      <c r="D25" s="12"/>
      <c r="E25" s="13"/>
      <c r="F25" s="17"/>
      <c r="G25" s="16"/>
    </row>
    <row r="26" spans="2:7" s="3" customFormat="1" x14ac:dyDescent="0.2">
      <c r="B26" s="10"/>
      <c r="C26" s="11"/>
      <c r="D26" s="12"/>
      <c r="E26" s="13"/>
      <c r="F26" s="17"/>
      <c r="G26" s="16"/>
    </row>
    <row r="27" spans="2:7" s="3" customFormat="1" x14ac:dyDescent="0.2">
      <c r="B27" s="4"/>
      <c r="C27" s="5"/>
      <c r="D27" s="6"/>
      <c r="E27" s="2"/>
      <c r="F27" s="15"/>
      <c r="G27" s="16"/>
    </row>
    <row r="28" spans="2:7" s="3" customFormat="1" x14ac:dyDescent="0.2">
      <c r="B28" s="8"/>
      <c r="C28" s="7"/>
      <c r="D28" s="8"/>
      <c r="E28" s="9"/>
      <c r="F28" s="9"/>
      <c r="G28" s="16"/>
    </row>
    <row r="29" spans="2:7" s="3" customFormat="1" x14ac:dyDescent="0.2">
      <c r="B29" s="14"/>
      <c r="C29" s="7"/>
      <c r="D29" s="8"/>
      <c r="E29" s="9"/>
      <c r="F29" s="9"/>
      <c r="G29" s="16"/>
    </row>
    <row r="30" spans="2:7" s="3" customFormat="1" x14ac:dyDescent="0.2">
      <c r="B30" s="10"/>
      <c r="C30" s="11"/>
      <c r="D30" s="12"/>
      <c r="E30" s="13"/>
      <c r="F30" s="17"/>
      <c r="G30" s="16"/>
    </row>
    <row r="31" spans="2:7" s="3" customFormat="1" x14ac:dyDescent="0.2">
      <c r="B31" s="10"/>
      <c r="C31" s="11"/>
      <c r="D31" s="12"/>
      <c r="E31" s="13"/>
      <c r="F31" s="17"/>
      <c r="G31" s="16"/>
    </row>
    <row r="32" spans="2:7" s="3" customFormat="1" x14ac:dyDescent="0.2">
      <c r="B32" s="10"/>
      <c r="C32" s="11"/>
      <c r="D32" s="12"/>
      <c r="E32" s="13"/>
      <c r="F32" s="17"/>
      <c r="G32" s="16"/>
    </row>
    <row r="33" spans="2:7" s="3" customFormat="1" x14ac:dyDescent="0.2">
      <c r="B33" s="10"/>
      <c r="C33" s="11"/>
      <c r="D33" s="12"/>
      <c r="E33" s="13"/>
      <c r="F33" s="17"/>
      <c r="G33" s="16"/>
    </row>
    <row r="34" spans="2:7" s="3" customFormat="1" x14ac:dyDescent="0.2">
      <c r="B34" s="10"/>
      <c r="C34" s="11"/>
      <c r="D34" s="12"/>
      <c r="E34" s="13"/>
      <c r="F34" s="17"/>
      <c r="G34" s="16"/>
    </row>
    <row r="35" spans="2:7" s="3" customFormat="1" x14ac:dyDescent="0.2">
      <c r="B35" s="4"/>
      <c r="C35" s="5"/>
      <c r="D35" s="6"/>
      <c r="E35" s="2"/>
      <c r="F35" s="15"/>
      <c r="G35" s="16"/>
    </row>
    <row r="36" spans="2:7" s="3" customFormat="1" x14ac:dyDescent="0.2"/>
  </sheetData>
  <phoneticPr fontId="0" type="noConversion"/>
  <pageMargins left="0.75" right="0.75" top="1" bottom="1" header="0" footer="0"/>
  <pageSetup paperSize="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Sede Central</vt:lpstr>
      <vt:lpstr>Hoja1</vt:lpstr>
      <vt:lpstr>'Sede Central'!Print_Area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Ramirez</dc:creator>
  <cp:lastModifiedBy>Ramon Ramirez</cp:lastModifiedBy>
  <cp:lastPrinted>2022-02-10T20:13:33Z</cp:lastPrinted>
  <dcterms:created xsi:type="dcterms:W3CDTF">2021-11-08T18:10:02Z</dcterms:created>
  <dcterms:modified xsi:type="dcterms:W3CDTF">2022-05-31T18:46:48Z</dcterms:modified>
</cp:coreProperties>
</file>