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hidePivotFieldList="1"/>
  <mc:AlternateContent xmlns:mc="http://schemas.openxmlformats.org/markup-compatibility/2006">
    <mc:Choice Requires="x15">
      <x15ac:absPath xmlns:x15ac="http://schemas.microsoft.com/office/spreadsheetml/2010/11/ac" url="C:\Users\jmichelen\Downloads\"/>
    </mc:Choice>
  </mc:AlternateContent>
  <xr:revisionPtr revIDLastSave="0" documentId="13_ncr:1_{34D50529-B709-4724-8C99-15B3E7D2270C}" xr6:coauthVersionLast="36" xr6:coauthVersionMax="47" xr10:uidLastSave="{00000000-0000-0000-0000-000000000000}"/>
  <bookViews>
    <workbookView xWindow="0" yWindow="0" windowWidth="21135" windowHeight="7215" xr2:uid="{00000000-000D-0000-FFFF-FFFF00000000}"/>
  </bookViews>
  <sheets>
    <sheet name="Abril Junio 2022" sheetId="8" r:id="rId1"/>
  </sheets>
  <externalReferences>
    <externalReference r:id="rId2"/>
  </externalReferenc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8" l="1"/>
  <c r="C24" i="8" s="1"/>
  <c r="B20" i="8"/>
  <c r="B24" i="8" s="1"/>
  <c r="C8" i="8"/>
  <c r="C12" i="8" s="1"/>
  <c r="B8" i="8"/>
  <c r="B12" i="8" s="1"/>
  <c r="D149" i="8"/>
  <c r="C149" i="8"/>
  <c r="D148" i="8"/>
  <c r="C148" i="8"/>
  <c r="D146" i="8"/>
  <c r="C146" i="8"/>
  <c r="D145" i="8"/>
  <c r="C145" i="8"/>
  <c r="D144" i="8"/>
  <c r="C144" i="8"/>
  <c r="E141" i="8"/>
  <c r="D141" i="8"/>
  <c r="C141" i="8"/>
  <c r="E142" i="8" s="1"/>
  <c r="E130" i="8"/>
  <c r="D130" i="8"/>
  <c r="C130" i="8"/>
  <c r="E131" i="8" s="1"/>
  <c r="D120" i="8"/>
  <c r="C120" i="8"/>
  <c r="B120" i="8"/>
  <c r="E108" i="8"/>
  <c r="D108" i="8"/>
  <c r="C108" i="8"/>
  <c r="B104" i="8"/>
  <c r="B108" i="8" s="1"/>
  <c r="C96" i="8"/>
  <c r="B96" i="8"/>
  <c r="E84" i="8"/>
  <c r="D84" i="8"/>
  <c r="C84" i="8"/>
  <c r="B84" i="8"/>
  <c r="D72" i="8"/>
  <c r="C72" i="8"/>
  <c r="B68" i="8"/>
  <c r="B72" i="8" s="1"/>
  <c r="C56" i="8"/>
  <c r="C60" i="8" s="1"/>
  <c r="B56" i="8"/>
  <c r="B60" i="8" s="1"/>
  <c r="C48" i="8"/>
  <c r="B48" i="8"/>
  <c r="D44" i="8"/>
  <c r="D48" i="8" s="1"/>
  <c r="D36" i="8"/>
  <c r="C36" i="8"/>
  <c r="B36" i="8"/>
  <c r="D147" i="8" l="1"/>
  <c r="C147" i="8" s="1"/>
</calcChain>
</file>

<file path=xl/sharedStrings.xml><?xml version="1.0" encoding="utf-8"?>
<sst xmlns="http://schemas.openxmlformats.org/spreadsheetml/2006/main" count="138" uniqueCount="70">
  <si>
    <t>Industrias Nuevas Calificadas</t>
  </si>
  <si>
    <t xml:space="preserve">Renovación de Calificación </t>
  </si>
  <si>
    <t>Registros Asignados</t>
  </si>
  <si>
    <t>Registros Actualizados</t>
  </si>
  <si>
    <t>Proyectos Pre-Incubados</t>
  </si>
  <si>
    <t>Proyectos Incubados</t>
  </si>
  <si>
    <t>Proyectos en Aceleración</t>
  </si>
  <si>
    <t>Programa Naciónal de Capacitación para la Industria Manufacturera ene-feb. 2022</t>
  </si>
  <si>
    <t>Cantidad de Capacitaciones</t>
  </si>
  <si>
    <t>Cantidad de Industrias</t>
  </si>
  <si>
    <t>Personas Capacitadas</t>
  </si>
  <si>
    <t>Programa Naciónal de Capacitación para la Industria Manufacturera mar-abr. /2 2022</t>
  </si>
  <si>
    <t>Programa Nacional de Capacitación para la Industria Manufacturera ene-mar. 2022</t>
  </si>
  <si>
    <t>Asistencias Técnica en Mejoras Continuas enero - febrero 2022</t>
  </si>
  <si>
    <t xml:space="preserve">Industriales Sensibilizados </t>
  </si>
  <si>
    <t>Empresas Asistidas</t>
  </si>
  <si>
    <t>Asistencias Técnica en Mejoras Continuas marzo - abril /2 2022</t>
  </si>
  <si>
    <t>Asistencias Técnica en Mejoras Continuas enero - marzo 2022</t>
  </si>
  <si>
    <t>Asistencias a las Industrias Manufactureras enero - febrero 2022</t>
  </si>
  <si>
    <t>Cantidad de Asistencias</t>
  </si>
  <si>
    <t>Asistencias a las Industrias Manufactureras marzo - abril 2022</t>
  </si>
  <si>
    <t>Asistencias a las Industrias Manufactureras enero - marzo 2022</t>
  </si>
  <si>
    <t>Actividades de Encadenamiento Productivo enero - febrero 2022</t>
  </si>
  <si>
    <t>Cantidad de acciones para fortalecer los Encadenamientos Productivos</t>
  </si>
  <si>
    <t>Cantidad de capacitaciones de Encadenamiento Productivo</t>
  </si>
  <si>
    <t>Cantidad de sensibilizaciones a grupos asociativos</t>
  </si>
  <si>
    <t>Número de Grupos Asociativos en gestación</t>
  </si>
  <si>
    <t>Actividades de Encadenamiento Productivo marzo - abril 2022</t>
  </si>
  <si>
    <t>Actividades de Encadenamiento Productivo enero - marzo 2022</t>
  </si>
  <si>
    <t>Cantidad de Contratos Firmados enero - febrero 2022</t>
  </si>
  <si>
    <t>Solicitudes de Nuevos Arrendamientos en Zonas Francas</t>
  </si>
  <si>
    <t>Solicitudes de Renovación de Contratos en Zonas Francas</t>
  </si>
  <si>
    <t>Cantidad de Contratos Firmados enero - marzo 2022</t>
  </si>
  <si>
    <t>Ocupación y demanda de naves en parques y distritos industriales enero - febrero 2022</t>
  </si>
  <si>
    <t>Naves ocupadas</t>
  </si>
  <si>
    <t>Naves recuperadas</t>
  </si>
  <si>
    <t>Naves próximas a recuperar</t>
  </si>
  <si>
    <t>Solicitudes de naves</t>
  </si>
  <si>
    <t>Ocupación y demanda de naves y locales en parques y distritos industriales marzo 2022</t>
  </si>
  <si>
    <t>Ocupación y demanda de naves y locales en parques y distritos industriales enero - marzo 2022</t>
  </si>
  <si>
    <t>Naves y locales ocupados (de 389)</t>
  </si>
  <si>
    <t>Empleos Directos Generados enero - febrero 2022</t>
  </si>
  <si>
    <t>Total de empleos directos</t>
  </si>
  <si>
    <t>Empleadas femeninas</t>
  </si>
  <si>
    <t>Empleados masculinos</t>
  </si>
  <si>
    <t>Empleos Directos Generados marzo 2022</t>
  </si>
  <si>
    <t>Empleos Directos Generados enero - marzo 2022 (estimados)</t>
  </si>
  <si>
    <t>Cantidad de empleos directos por sexo y región enero - febrero 2022</t>
  </si>
  <si>
    <t>Región</t>
  </si>
  <si>
    <t>Suma de Cantidad de Empleos directos creados (femenino)</t>
  </si>
  <si>
    <t>Suma de Cantidad de Empleos directos creados (masculino)</t>
  </si>
  <si>
    <t>Suma de Cantidad de Empleos directos creados (total)</t>
  </si>
  <si>
    <t>SANTO DOMINGO ESTE</t>
  </si>
  <si>
    <t>SANTO DOMINGO OESTE</t>
  </si>
  <si>
    <t>ZONA NORTE</t>
  </si>
  <si>
    <t>ZONA NOR OESTE</t>
  </si>
  <si>
    <t>ZONA ESTE</t>
  </si>
  <si>
    <t>ZONA SUR</t>
  </si>
  <si>
    <t>Total general</t>
  </si>
  <si>
    <t>Cantidad de empleos directos por sexo y región marzo 2022 (estimado)</t>
  </si>
  <si>
    <t>ZONA NORDESTE</t>
  </si>
  <si>
    <t>Industrias Calificadas abril 2022</t>
  </si>
  <si>
    <t>Industrias Calificadas mayo - junio 2022</t>
  </si>
  <si>
    <t>Industrias Calificadas abril - junio 2022</t>
  </si>
  <si>
    <t>Registros Industriales abril 2022</t>
  </si>
  <si>
    <t>Registros Industriales mayo - junio  2022</t>
  </si>
  <si>
    <t>Registros Industriales abril - junio 2022</t>
  </si>
  <si>
    <t>Cantidad de Proyectos Centro de Incubación y Aceleración abril 2022</t>
  </si>
  <si>
    <t>Cantidad de Proyectos Centro de Incubación y Aceleración mayo - junio  2022</t>
  </si>
  <si>
    <t>Cantidad de Proyectos Centro de Incubación y Aceleración abril -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</si>
</sst>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2" borderId="0" xfId="0" applyFill="1"/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3" borderId="0" xfId="0" applyFill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400"/>
              <a:t>Industrias Calificadas ABRIL - JUNIO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0"/>
      <c:rotY val="0"/>
      <c:depthPercent val="100"/>
      <c:rAngAx val="0"/>
    </c:view3D>
    <c:floor>
      <c:thickness val="0"/>
      <c:spPr>
        <a:solidFill>
          <a:schemeClr val="lt1"/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'Abril Junio 2022'!$B$11:$C$11</c:f>
              <c:strCache>
                <c:ptCount val="2"/>
                <c:pt idx="0">
                  <c:v>Industrias Nuevas Calificadas</c:v>
                </c:pt>
                <c:pt idx="1">
                  <c:v>Renovación de Calificación 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dLbls>
            <c:dLbl>
              <c:idx val="0"/>
              <c:layout>
                <c:manualLayout>
                  <c:x val="-1.8779342723005039E-3"/>
                  <c:y val="-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898-4CEB-B8EA-69D8BD1E7CDF}"/>
                </c:ext>
              </c:extLst>
            </c:dLbl>
            <c:dLbl>
              <c:idx val="1"/>
              <c:layout>
                <c:manualLayout>
                  <c:x val="1.8779342723004694E-3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98-4CEB-B8EA-69D8BD1E7C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'Abril Junio 2022'!$B$11:$C$11</c:f>
              <c:strCache>
                <c:ptCount val="2"/>
                <c:pt idx="0">
                  <c:v>Industrias Nuevas Calificadas</c:v>
                </c:pt>
                <c:pt idx="1">
                  <c:v>Renovación de Calificación </c:v>
                </c:pt>
              </c:strCache>
            </c:strRef>
          </c:cat>
          <c:val>
            <c:numRef>
              <c:f>'Abril Junio 2022'!$B$12:$C$12</c:f>
              <c:numCache>
                <c:formatCode>General</c:formatCode>
                <c:ptCount val="2"/>
                <c:pt idx="0">
                  <c:v>6</c:v>
                </c:pt>
                <c:pt idx="1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98-4CEB-B8EA-69D8BD1E7C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0"/>
        <c:gapDepth val="0"/>
        <c:shape val="box"/>
        <c:axId val="2096164544"/>
        <c:axId val="2096169440"/>
        <c:axId val="0"/>
      </c:bar3DChart>
      <c:catAx>
        <c:axId val="209616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s-DO"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6169440"/>
        <c:crosses val="autoZero"/>
        <c:auto val="1"/>
        <c:lblAlgn val="ctr"/>
        <c:lblOffset val="100"/>
        <c:noMultiLvlLbl val="0"/>
      </c:catAx>
      <c:valAx>
        <c:axId val="2096169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6164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s-DO" sz="1400" b="1" i="0" u="none" strike="noStrike" kern="1200" cap="all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DO" sz="1400" b="1" i="0" u="none" strike="noStrike" kern="1200" cap="all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n-ea"/>
                <a:cs typeface="+mn-cs"/>
              </a:rPr>
              <a:t>Ocupación y demanda de naves en parques y distritos industriales </a:t>
            </a:r>
            <a:r>
              <a:rPr lang="es-DO" sz="1400" b="1" i="0" u="none" strike="noStrike" cap="all" baseline="0">
                <a:effectLst/>
              </a:rPr>
              <a:t>ABRIL - JUNIO 2022</a:t>
            </a:r>
            <a:endParaRPr lang="es-DO" sz="1400" b="1" i="0" u="none" strike="noStrike" kern="1200" cap="all" spc="15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+mn-lt"/>
              <a:ea typeface="+mn-ea"/>
              <a:cs typeface="+mn-cs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s-DO" sz="1400" b="1" i="0" u="none" strike="noStrike" kern="1200" cap="all" spc="15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'Abril Junio 2022'!$B$107</c:f>
              <c:strCache>
                <c:ptCount val="1"/>
                <c:pt idx="0">
                  <c:v>Naves y locales ocupados (de 389)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3.9826839826839829E-2"/>
                  <c:y val="-6.05966082002837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F1-4B31-97C4-493CAF5E27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DO"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'Abril Junio 2022'!$B$108</c:f>
              <c:numCache>
                <c:formatCode>0</c:formatCode>
                <c:ptCount val="1"/>
                <c:pt idx="0">
                  <c:v>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F1-4B31-97C4-493CAF5E274E}"/>
            </c:ext>
          </c:extLst>
        </c:ser>
        <c:ser>
          <c:idx val="1"/>
          <c:order val="1"/>
          <c:tx>
            <c:strRef>
              <c:f>'Abril Junio 2022'!$C$107</c:f>
              <c:strCache>
                <c:ptCount val="1"/>
                <c:pt idx="0">
                  <c:v>Naves recuperadas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3.8095238095238099E-2"/>
                  <c:y val="-6.4383896212801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F1-4B31-97C4-493CAF5E27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DO"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'Abril Junio 2022'!$C$108</c:f>
              <c:numCache>
                <c:formatCode>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F1-4B31-97C4-493CAF5E274E}"/>
            </c:ext>
          </c:extLst>
        </c:ser>
        <c:ser>
          <c:idx val="2"/>
          <c:order val="2"/>
          <c:tx>
            <c:strRef>
              <c:f>'Abril Junio 2022'!$D$107</c:f>
              <c:strCache>
                <c:ptCount val="1"/>
                <c:pt idx="0">
                  <c:v>Naves próximas a recuperar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9437229437229439E-2"/>
                  <c:y val="-5.68093201877659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0F1-4B31-97C4-493CAF5E27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DO"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'Abril Junio 2022'!$D$108</c:f>
              <c:numCache>
                <c:formatCode>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0F1-4B31-97C4-493CAF5E274E}"/>
            </c:ext>
          </c:extLst>
        </c:ser>
        <c:ser>
          <c:idx val="3"/>
          <c:order val="3"/>
          <c:tx>
            <c:strRef>
              <c:f>'Abril Junio 2022'!$E$107</c:f>
              <c:strCache>
                <c:ptCount val="1"/>
                <c:pt idx="0">
                  <c:v>Solicitudes de naves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9437229437229439E-2"/>
                  <c:y val="-5.6809320187766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0F1-4B31-97C4-493CAF5E27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DO"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'Abril Junio 2022'!$E$108</c:f>
              <c:numCache>
                <c:formatCode>0</c:formatCode>
                <c:ptCount val="1"/>
                <c:pt idx="0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0F1-4B31-97C4-493CAF5E274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51754096"/>
        <c:axId val="768882560"/>
        <c:axId val="0"/>
      </c:bar3DChart>
      <c:catAx>
        <c:axId val="10517540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68882560"/>
        <c:crosses val="autoZero"/>
        <c:auto val="1"/>
        <c:lblAlgn val="ctr"/>
        <c:lblOffset val="100"/>
        <c:noMultiLvlLbl val="0"/>
      </c:catAx>
      <c:valAx>
        <c:axId val="76888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1754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s-DO"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s-DO" sz="1400" b="1" i="0" u="none" strike="noStrike" kern="1200" cap="all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DO" sz="1400" b="1" i="0" u="none" strike="noStrike" kern="1200" cap="all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n-ea"/>
                <a:cs typeface="+mn-cs"/>
              </a:rPr>
              <a:t>Cantidad de empleos directos por sexo y región </a:t>
            </a:r>
            <a:r>
              <a:rPr lang="es-DO" sz="1400" b="1" i="0" u="none" strike="noStrike" cap="all" baseline="0">
                <a:effectLst/>
              </a:rPr>
              <a:t>ABRIL - JUNIO 2022</a:t>
            </a:r>
            <a:endParaRPr lang="es-DO" sz="1400" b="1" i="0" u="none" strike="noStrike" kern="1200" cap="all" spc="15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+mn-lt"/>
              <a:ea typeface="+mn-ea"/>
              <a:cs typeface="+mn-cs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s-DO" sz="1400" b="1" i="0" u="none" strike="noStrike" kern="1200" cap="all" spc="15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2"/>
          <c:order val="2"/>
          <c:tx>
            <c:strRef>
              <c:f>'Abril Junio 2022'!$E$134</c:f>
              <c:strCache>
                <c:ptCount val="1"/>
                <c:pt idx="0">
                  <c:v>Suma de Cantidad de Empleos directos creados (total)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dLbls>
            <c:dLbl>
              <c:idx val="0"/>
              <c:layout>
                <c:manualLayout>
                  <c:x val="0"/>
                  <c:y val="-0.214326151114511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2B-4652-979B-AE540C2CBAC9}"/>
                </c:ext>
              </c:extLst>
            </c:dLbl>
            <c:dLbl>
              <c:idx val="1"/>
              <c:layout>
                <c:manualLayout>
                  <c:x val="-4.3951327980119858E-17"/>
                  <c:y val="-0.217573517040488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2B-4652-979B-AE540C2CBAC9}"/>
                </c:ext>
              </c:extLst>
            </c:dLbl>
            <c:dLbl>
              <c:idx val="2"/>
              <c:layout>
                <c:manualLayout>
                  <c:x val="0"/>
                  <c:y val="-0.292262933337969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2B-4652-979B-AE540C2CBAC9}"/>
                </c:ext>
              </c:extLst>
            </c:dLbl>
            <c:dLbl>
              <c:idx val="3"/>
              <c:layout>
                <c:manualLayout>
                  <c:x val="-8.7902655960239715E-17"/>
                  <c:y val="-0.126647271113120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2B-4652-979B-AE540C2CBAC9}"/>
                </c:ext>
              </c:extLst>
            </c:dLbl>
            <c:dLbl>
              <c:idx val="4"/>
              <c:layout>
                <c:manualLayout>
                  <c:x val="0"/>
                  <c:y val="-0.311747128893834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2B-4652-979B-AE540C2CBAC9}"/>
                </c:ext>
              </c:extLst>
            </c:dLbl>
            <c:dLbl>
              <c:idx val="5"/>
              <c:layout>
                <c:manualLayout>
                  <c:x val="0"/>
                  <c:y val="-0.253294542226240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2B-4652-979B-AE540C2CBAC9}"/>
                </c:ext>
              </c:extLst>
            </c:dLbl>
            <c:dLbl>
              <c:idx val="6"/>
              <c:layout>
                <c:manualLayout>
                  <c:x val="0"/>
                  <c:y val="-0.386436545191315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62B-4652-979B-AE540C2CBA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DO"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'Abril Junio 2022'!$E$135:$E$141</c:f>
              <c:numCache>
                <c:formatCode>General</c:formatCode>
                <c:ptCount val="7"/>
                <c:pt idx="0">
                  <c:v>107</c:v>
                </c:pt>
                <c:pt idx="1">
                  <c:v>1419</c:v>
                </c:pt>
                <c:pt idx="2">
                  <c:v>10803</c:v>
                </c:pt>
                <c:pt idx="3">
                  <c:v>0</c:v>
                </c:pt>
                <c:pt idx="4">
                  <c:v>9329</c:v>
                </c:pt>
                <c:pt idx="5">
                  <c:v>2607</c:v>
                </c:pt>
                <c:pt idx="6" formatCode="0">
                  <c:v>24265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62B-4652-979B-AE540C2CBAC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038832096"/>
        <c:axId val="989026240"/>
      </c:areaChart>
      <c:barChart>
        <c:barDir val="col"/>
        <c:grouping val="clustered"/>
        <c:varyColors val="0"/>
        <c:ser>
          <c:idx val="0"/>
          <c:order val="0"/>
          <c:tx>
            <c:strRef>
              <c:f>'Abril Junio 2022'!$C$134</c:f>
              <c:strCache>
                <c:ptCount val="1"/>
                <c:pt idx="0">
                  <c:v>Suma de Cantidad de Empleos directos creados (femenino)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0.1169051733351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62B-4652-979B-AE540C2CBAC9}"/>
                </c:ext>
              </c:extLst>
            </c:dLbl>
            <c:dLbl>
              <c:idx val="1"/>
              <c:layout>
                <c:manualLayout>
                  <c:x val="-4.3951327980119858E-17"/>
                  <c:y val="-0.103915709631278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62B-4652-979B-AE540C2CBAC9}"/>
                </c:ext>
              </c:extLst>
            </c:dLbl>
            <c:dLbl>
              <c:idx val="2"/>
              <c:layout>
                <c:manualLayout>
                  <c:x val="0"/>
                  <c:y val="-0.139636734817030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62B-4652-979B-AE540C2CBAC9}"/>
                </c:ext>
              </c:extLst>
            </c:dLbl>
            <c:dLbl>
              <c:idx val="3"/>
              <c:layout>
                <c:manualLayout>
                  <c:x val="0"/>
                  <c:y val="-0.136389368891052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62B-4652-979B-AE540C2CBAC9}"/>
                </c:ext>
              </c:extLst>
            </c:dLbl>
            <c:dLbl>
              <c:idx val="4"/>
              <c:layout>
                <c:manualLayout>
                  <c:x val="0"/>
                  <c:y val="-0.152626198520939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62B-4652-979B-AE540C2CBAC9}"/>
                </c:ext>
              </c:extLst>
            </c:dLbl>
            <c:dLbl>
              <c:idx val="5"/>
              <c:layout>
                <c:manualLayout>
                  <c:x val="-8.7902655960239715E-17"/>
                  <c:y val="-0.159120930372894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62B-4652-979B-AE540C2CBAC9}"/>
                </c:ext>
              </c:extLst>
            </c:dLbl>
            <c:dLbl>
              <c:idx val="6"/>
              <c:layout>
                <c:manualLayout>
                  <c:x val="0"/>
                  <c:y val="-0.217573517040488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62B-4652-979B-AE540C2CBA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DO"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accent5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'Abril Junio 2022'!$B$135:$B$141</c:f>
              <c:strCache>
                <c:ptCount val="7"/>
                <c:pt idx="0">
                  <c:v>SANTO DOMINGO ESTE</c:v>
                </c:pt>
                <c:pt idx="1">
                  <c:v>SANTO DOMINGO OESTE</c:v>
                </c:pt>
                <c:pt idx="2">
                  <c:v>ZONA NORTE</c:v>
                </c:pt>
                <c:pt idx="3">
                  <c:v>ZONA NORDESTE</c:v>
                </c:pt>
                <c:pt idx="4">
                  <c:v>ZONA ESTE</c:v>
                </c:pt>
                <c:pt idx="5">
                  <c:v>ZONA SUR</c:v>
                </c:pt>
                <c:pt idx="6">
                  <c:v>Total general</c:v>
                </c:pt>
              </c:strCache>
            </c:strRef>
          </c:cat>
          <c:val>
            <c:numRef>
              <c:f>'Abril Junio 2022'!$C$135:$C$141</c:f>
              <c:numCache>
                <c:formatCode>General</c:formatCode>
                <c:ptCount val="7"/>
                <c:pt idx="0">
                  <c:v>52</c:v>
                </c:pt>
                <c:pt idx="1">
                  <c:v>847</c:v>
                </c:pt>
                <c:pt idx="2">
                  <c:v>5100</c:v>
                </c:pt>
                <c:pt idx="3">
                  <c:v>0</c:v>
                </c:pt>
                <c:pt idx="4">
                  <c:v>5044</c:v>
                </c:pt>
                <c:pt idx="5">
                  <c:v>544</c:v>
                </c:pt>
                <c:pt idx="6" formatCode="0">
                  <c:v>11587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62B-4652-979B-AE540C2CBAC9}"/>
            </c:ext>
          </c:extLst>
        </c:ser>
        <c:ser>
          <c:idx val="1"/>
          <c:order val="1"/>
          <c:tx>
            <c:strRef>
              <c:f>'Abril Junio 2022'!$D$134</c:f>
              <c:strCache>
                <c:ptCount val="1"/>
                <c:pt idx="0">
                  <c:v>Suma de Cantidad de Empleos directos creados (masculino)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1975663990059929E-17"/>
                  <c:y val="-0.116905173335188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62B-4652-979B-AE540C2CBAC9}"/>
                </c:ext>
              </c:extLst>
            </c:dLbl>
            <c:dLbl>
              <c:idx val="1"/>
              <c:layout>
                <c:manualLayout>
                  <c:x val="0"/>
                  <c:y val="-0.100668343705300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62B-4652-979B-AE540C2CBAC9}"/>
                </c:ext>
              </c:extLst>
            </c:dLbl>
            <c:dLbl>
              <c:idx val="2"/>
              <c:layout>
                <c:manualLayout>
                  <c:x val="0"/>
                  <c:y val="-0.172110394076804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62B-4652-979B-AE540C2CBAC9}"/>
                </c:ext>
              </c:extLst>
            </c:dLbl>
            <c:dLbl>
              <c:idx val="3"/>
              <c:layout>
                <c:manualLayout>
                  <c:x val="0"/>
                  <c:y val="-0.133142002965075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62B-4652-979B-AE540C2CBAC9}"/>
                </c:ext>
              </c:extLst>
            </c:dLbl>
            <c:dLbl>
              <c:idx val="4"/>
              <c:layout>
                <c:manualLayout>
                  <c:x val="-8.7902655960239715E-17"/>
                  <c:y val="-0.211078785188533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62B-4652-979B-AE540C2CBAC9}"/>
                </c:ext>
              </c:extLst>
            </c:dLbl>
            <c:dLbl>
              <c:idx val="5"/>
              <c:layout>
                <c:manualLayout>
                  <c:x val="0"/>
                  <c:y val="-0.162368296298872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62B-4652-979B-AE540C2CBAC9}"/>
                </c:ext>
              </c:extLst>
            </c:dLbl>
            <c:dLbl>
              <c:idx val="6"/>
              <c:layout>
                <c:manualLayout>
                  <c:x val="-1.7580531192047943E-16"/>
                  <c:y val="-0.311747128893834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62B-4652-979B-AE540C2CBA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DO"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accent2">
                          <a:lumMod val="7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'Abril Junio 2022'!$B$135:$B$141</c:f>
              <c:strCache>
                <c:ptCount val="7"/>
                <c:pt idx="0">
                  <c:v>SANTO DOMINGO ESTE</c:v>
                </c:pt>
                <c:pt idx="1">
                  <c:v>SANTO DOMINGO OESTE</c:v>
                </c:pt>
                <c:pt idx="2">
                  <c:v>ZONA NORTE</c:v>
                </c:pt>
                <c:pt idx="3">
                  <c:v>ZONA NORDESTE</c:v>
                </c:pt>
                <c:pt idx="4">
                  <c:v>ZONA ESTE</c:v>
                </c:pt>
                <c:pt idx="5">
                  <c:v>ZONA SUR</c:v>
                </c:pt>
                <c:pt idx="6">
                  <c:v>Total general</c:v>
                </c:pt>
              </c:strCache>
            </c:strRef>
          </c:cat>
          <c:val>
            <c:numRef>
              <c:f>'Abril Junio 2022'!$D$135:$D$141</c:f>
              <c:numCache>
                <c:formatCode>General</c:formatCode>
                <c:ptCount val="7"/>
                <c:pt idx="0">
                  <c:v>55</c:v>
                </c:pt>
                <c:pt idx="1">
                  <c:v>572</c:v>
                </c:pt>
                <c:pt idx="2">
                  <c:v>5282</c:v>
                </c:pt>
                <c:pt idx="3">
                  <c:v>0</c:v>
                </c:pt>
                <c:pt idx="4">
                  <c:v>4285</c:v>
                </c:pt>
                <c:pt idx="5">
                  <c:v>424</c:v>
                </c:pt>
                <c:pt idx="6" formatCode="0">
                  <c:v>10618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062B-4652-979B-AE540C2CBAC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38832096"/>
        <c:axId val="989026240"/>
      </c:barChart>
      <c:catAx>
        <c:axId val="103883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s-DO"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9026240"/>
        <c:crosses val="autoZero"/>
        <c:auto val="1"/>
        <c:lblAlgn val="ctr"/>
        <c:lblOffset val="100"/>
        <c:noMultiLvlLbl val="0"/>
      </c:catAx>
      <c:valAx>
        <c:axId val="98902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883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9793818383526935E-3"/>
          <c:y val="0.91654936225077144"/>
          <c:w val="0.98404114193853631"/>
          <c:h val="6.39664778744762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s-DO"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s-DO" sz="1400" b="1" i="0" u="none" strike="noStrike" kern="1200" cap="all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DO" sz="1400" b="1" i="0" u="none" strike="noStrike" kern="1200" cap="all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n-ea"/>
                <a:cs typeface="+mn-cs"/>
              </a:rPr>
              <a:t>REGISTROS INDUSTRIALES </a:t>
            </a:r>
            <a:r>
              <a:rPr lang="es-DO" sz="1400" b="1" i="0" u="none" strike="noStrike" cap="all" baseline="0">
                <a:effectLst/>
              </a:rPr>
              <a:t>ABRIL - JUNIO 2022</a:t>
            </a:r>
            <a:endParaRPr lang="es-DO" sz="1400" b="1" i="0" u="none" strike="noStrike" kern="1200" cap="all" spc="15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+mn-lt"/>
              <a:ea typeface="+mn-ea"/>
              <a:cs typeface="+mn-cs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s-DO" sz="1400" b="1" i="0" u="none" strike="noStrike" kern="1200" cap="all" spc="15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893939393939394E-3"/>
                  <c:y val="-9.62405863097766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112-4076-BA52-7FA463A36865}"/>
                </c:ext>
              </c:extLst>
            </c:dLbl>
            <c:dLbl>
              <c:idx val="1"/>
              <c:layout>
                <c:manualLayout>
                  <c:x val="-1.5151515151515221E-2"/>
                  <c:y val="-0.116290708457646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112-4076-BA52-7FA463A368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ctr">
                  <a:defRPr lang="es-DO"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'Abril Junio 2022'!$B$23:$C$23</c:f>
              <c:strCache>
                <c:ptCount val="2"/>
                <c:pt idx="0">
                  <c:v>Registros Asignados</c:v>
                </c:pt>
                <c:pt idx="1">
                  <c:v>Registros Actualizados</c:v>
                </c:pt>
              </c:strCache>
            </c:strRef>
          </c:cat>
          <c:val>
            <c:numRef>
              <c:f>'Abril Junio 2022'!$B$24:$C$24</c:f>
              <c:numCache>
                <c:formatCode>General</c:formatCode>
                <c:ptCount val="2"/>
                <c:pt idx="0">
                  <c:v>663</c:v>
                </c:pt>
                <c:pt idx="1">
                  <c:v>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12-4076-BA52-7FA463A368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82"/>
        <c:shape val="box"/>
        <c:axId val="2096175968"/>
        <c:axId val="2096176512"/>
        <c:axId val="0"/>
      </c:bar3DChart>
      <c:catAx>
        <c:axId val="2096175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s-DO"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6176512"/>
        <c:crosses val="autoZero"/>
        <c:auto val="1"/>
        <c:lblAlgn val="ctr"/>
        <c:lblOffset val="100"/>
        <c:noMultiLvlLbl val="0"/>
      </c:catAx>
      <c:valAx>
        <c:axId val="2096176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DO"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6175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s-DO" sz="900" b="0" i="0" u="none" strike="noStrike" kern="1200" baseline="0"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s-DO" sz="1400" b="1" i="0" u="none" strike="noStrike" kern="1200" cap="all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DO" sz="1400" b="1" i="0" u="none" strike="noStrike" kern="1200" cap="all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n-ea"/>
                <a:cs typeface="+mn-cs"/>
              </a:rPr>
              <a:t>Cantidad de Proyectos Centro de Incubación y Aceleración </a:t>
            </a:r>
            <a:r>
              <a:rPr lang="es-DO" sz="1400" b="1" i="0" u="none" strike="noStrike" cap="all" baseline="0">
                <a:effectLst/>
              </a:rPr>
              <a:t>ABRIL - JUNIO 2022</a:t>
            </a:r>
            <a:endParaRPr lang="es-DO" sz="1400" b="1" i="0" u="none" strike="noStrike" kern="1200" cap="all" spc="15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+mn-lt"/>
              <a:ea typeface="+mn-ea"/>
              <a:cs typeface="+mn-cs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s-DO" sz="1400" b="1" i="0" u="none" strike="noStrike" kern="1200" cap="all" spc="15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3FCA-43A6-8ABC-2122C9FF564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3FCA-43A6-8ABC-2122C9FF564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3FCA-43A6-8ABC-2122C9FF5646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1E55EDC-83BF-475B-8489-363813E0A075}" type="CELLRANGE">
                      <a:rPr lang="en-US" baseline="0"/>
                      <a:pPr>
                        <a:defRPr sz="1100"/>
                      </a:pPr>
                      <a:t>[CELLRANGE]</a:t>
                    </a:fld>
                    <a:r>
                      <a:rPr lang="en-US" baseline="0"/>
                      <a:t>; </a:t>
                    </a:r>
                    <a:fld id="{286C9DA6-D7E6-4831-AE36-BAC1F19321EE}" type="CATEGORYNAME">
                      <a:rPr lang="en-US" baseline="0"/>
                      <a:pPr>
                        <a:defRPr sz="1100"/>
                      </a:pPr>
                      <a:t>[CATEGORY NAME]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3FCA-43A6-8ABC-2122C9FF5646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C01B72F-9554-4162-8939-3381111BD3EC}" type="CELLRANGE">
                      <a:rPr lang="en-US"/>
                      <a:pPr>
                        <a:defRPr sz="1100">
                          <a:solidFill>
                            <a:schemeClr val="accent1"/>
                          </a:solidFill>
                        </a:defRPr>
                      </a:pPr>
                      <a:t>[CELLRANGE]</a:t>
                    </a:fld>
                    <a:r>
                      <a:rPr lang="en-US" baseline="0"/>
                      <a:t>; </a:t>
                    </a:r>
                    <a:fld id="{37E4DEBF-2391-4BF9-8361-89816002781F}" type="CATEGORYNAME">
                      <a:rPr lang="en-US" baseline="0"/>
                      <a:pPr>
                        <a:defRPr sz="1100">
                          <a:solidFill>
                            <a:schemeClr val="accent1"/>
                          </a:solidFill>
                        </a:defRPr>
                      </a:pPr>
                      <a:t>[CATEGORY NAME]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3FCA-43A6-8ABC-2122C9FF5646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7544C6F-749E-490E-8074-E91FE7843A3B}" type="CELLRANGE">
                      <a:rPr lang="en-US"/>
                      <a:pPr>
                        <a:defRPr sz="1100">
                          <a:solidFill>
                            <a:schemeClr val="accent1"/>
                          </a:solidFill>
                        </a:defRPr>
                      </a:pPr>
                      <a:t>[CELLRANGE]</a:t>
                    </a:fld>
                    <a:r>
                      <a:rPr lang="en-US" baseline="0"/>
                      <a:t>; </a:t>
                    </a:r>
                    <a:fld id="{DF71E24B-6424-4074-901B-C10ADF76BCE7}" type="CATEGORYNAME">
                      <a:rPr lang="en-US" baseline="0"/>
                      <a:pPr>
                        <a:defRPr sz="1100">
                          <a:solidFill>
                            <a:schemeClr val="accent1"/>
                          </a:solidFill>
                        </a:defRPr>
                      </a:pPr>
                      <a:t>[CATEGORY NAME]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3FCA-43A6-8ABC-2122C9FF56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'Abril Junio 2022'!$B$35:$D$35</c:f>
              <c:strCache>
                <c:ptCount val="3"/>
                <c:pt idx="0">
                  <c:v>Proyectos Pre-Incubados</c:v>
                </c:pt>
                <c:pt idx="1">
                  <c:v>Proyectos Incubados</c:v>
                </c:pt>
                <c:pt idx="2">
                  <c:v>Proyectos en Aceleración</c:v>
                </c:pt>
              </c:strCache>
            </c:strRef>
          </c:cat>
          <c:val>
            <c:numRef>
              <c:f>'Abril Junio 2022'!$B$36:$D$36</c:f>
              <c:numCache>
                <c:formatCode>General</c:formatCode>
                <c:ptCount val="3"/>
                <c:pt idx="0">
                  <c:v>15</c:v>
                </c:pt>
                <c:pt idx="1">
                  <c:v>13</c:v>
                </c:pt>
                <c:pt idx="2">
                  <c:v>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'Abril Junio 2022'!$B$36:$D$36</c15:f>
                <c15:dlblRangeCache>
                  <c:ptCount val="3"/>
                  <c:pt idx="0">
                    <c:v>15</c:v>
                  </c:pt>
                  <c:pt idx="1">
                    <c:v>13</c:v>
                  </c:pt>
                  <c:pt idx="2">
                    <c:v>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3FCA-43A6-8ABC-2122C9FF5646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Programa Nacional de Capacitación para la Industria Manufacturera Abril - Junio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'Abril Junio 2022'!$B$47</c:f>
              <c:strCache>
                <c:ptCount val="1"/>
                <c:pt idx="0">
                  <c:v>Cantidad de Capacitaciones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'Abril Junio 2022'!$B$48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29-420D-A66F-AF6BC61111E8}"/>
            </c:ext>
          </c:extLst>
        </c:ser>
        <c:ser>
          <c:idx val="1"/>
          <c:order val="1"/>
          <c:tx>
            <c:strRef>
              <c:f>'Abril Junio 2022'!$C$47</c:f>
              <c:strCache>
                <c:ptCount val="1"/>
                <c:pt idx="0">
                  <c:v>Cantidad de Industrias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'Abril Junio 2022'!$C$48</c:f>
              <c:numCache>
                <c:formatCode>General</c:formatCode>
                <c:ptCount val="1"/>
                <c:pt idx="0">
                  <c:v>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29-420D-A66F-AF6BC61111E8}"/>
            </c:ext>
          </c:extLst>
        </c:ser>
        <c:ser>
          <c:idx val="2"/>
          <c:order val="2"/>
          <c:tx>
            <c:strRef>
              <c:f>'Abril Junio 2022'!$D$47</c:f>
              <c:strCache>
                <c:ptCount val="1"/>
                <c:pt idx="0">
                  <c:v>Personas Capacitadas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'Abril Junio 2022'!$D$48</c:f>
              <c:numCache>
                <c:formatCode>General</c:formatCode>
                <c:ptCount val="1"/>
                <c:pt idx="0">
                  <c:v>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29-420D-A66F-AF6BC61111E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15"/>
        <c:overlap val="-20"/>
        <c:axId val="2096166176"/>
        <c:axId val="2096172160"/>
      </c:barChart>
      <c:catAx>
        <c:axId val="2096166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6172160"/>
        <c:crosses val="autoZero"/>
        <c:auto val="1"/>
        <c:lblAlgn val="ctr"/>
        <c:lblOffset val="100"/>
        <c:noMultiLvlLbl val="0"/>
      </c:catAx>
      <c:valAx>
        <c:axId val="2096172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6166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s-DO" sz="1400" b="1" i="0" u="none" strike="noStrike" kern="1200" cap="all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DO" sz="1400" b="1" i="0" u="none" strike="noStrike" kern="1200" cap="all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n-ea"/>
                <a:cs typeface="+mn-cs"/>
              </a:rPr>
              <a:t>Asistencias Técnica en Mejoras Continuas </a:t>
            </a:r>
            <a:r>
              <a:rPr lang="es-DO" sz="1400" b="1" i="0" u="none" strike="noStrike" cap="all" baseline="0">
                <a:effectLst/>
              </a:rPr>
              <a:t>ABRIL - JUNIO 2022</a:t>
            </a:r>
            <a:endParaRPr lang="es-DO" sz="1400" b="1" i="0" u="none" strike="noStrike" kern="1200" cap="all" spc="15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+mn-lt"/>
              <a:ea typeface="+mn-ea"/>
              <a:cs typeface="+mn-cs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s-DO" sz="1400" b="1" i="0" u="none" strike="noStrike" kern="1200" cap="all" spc="15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9010416510741334E-3"/>
                  <c:y val="-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FF-469C-8401-6FE6FF86A0B6}"/>
                </c:ext>
              </c:extLst>
            </c:dLbl>
            <c:dLbl>
              <c:idx val="1"/>
              <c:layout>
                <c:manualLayout>
                  <c:x val="-1.9010416510741334E-3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FF-469C-8401-6FE6FF86A0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DO"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'Abril Junio 2022'!$B$59:$C$59</c:f>
              <c:strCache>
                <c:ptCount val="2"/>
                <c:pt idx="0">
                  <c:v>Industriales Sensibilizados </c:v>
                </c:pt>
                <c:pt idx="1">
                  <c:v>Empresas Asistidas</c:v>
                </c:pt>
              </c:strCache>
            </c:strRef>
          </c:cat>
          <c:val>
            <c:numRef>
              <c:f>'Abril Junio 2022'!$B$60:$C$60</c:f>
              <c:numCache>
                <c:formatCode>General</c:formatCode>
                <c:ptCount val="2"/>
                <c:pt idx="0" formatCode="0">
                  <c:v>14.5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FF-469C-8401-6FE6FF86A0B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96170528"/>
        <c:axId val="2096173248"/>
        <c:axId val="0"/>
      </c:bar3DChart>
      <c:catAx>
        <c:axId val="209617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s-DO"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6173248"/>
        <c:crosses val="autoZero"/>
        <c:auto val="1"/>
        <c:lblAlgn val="ctr"/>
        <c:lblOffset val="100"/>
        <c:noMultiLvlLbl val="0"/>
      </c:catAx>
      <c:valAx>
        <c:axId val="2096173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6170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s-DO" sz="1400" b="1" i="0" u="none" strike="noStrike" kern="1200" cap="all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DO" sz="1400" b="1" i="0" u="none" strike="noStrike" kern="1200" cap="all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n-ea"/>
                <a:cs typeface="+mn-cs"/>
              </a:rPr>
              <a:t>Asistencia a las Industrias Manufactureras </a:t>
            </a:r>
            <a:r>
              <a:rPr lang="es-DO" sz="1400" b="1" i="0" u="none" strike="noStrike" cap="all" baseline="0">
                <a:effectLst/>
              </a:rPr>
              <a:t>ABRIL - JUNIO 2022</a:t>
            </a:r>
            <a:endParaRPr lang="es-DO" sz="1400" b="1" i="0" u="none" strike="noStrike" kern="1200" cap="all" spc="15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+mn-lt"/>
              <a:ea typeface="+mn-ea"/>
              <a:cs typeface="+mn-cs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s-DO" sz="1400" b="1" i="0" u="none" strike="noStrike" kern="1200" cap="all" spc="15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0.106570701088963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940-481B-8B19-20B4EF28B5A1}"/>
                </c:ext>
              </c:extLst>
            </c:dLbl>
            <c:dLbl>
              <c:idx val="1"/>
              <c:layout>
                <c:manualLayout>
                  <c:x val="7.4716454315475481E-2"/>
                  <c:y val="-6.977762915969470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40-481B-8B19-20B4EF28B5A1}"/>
                </c:ext>
              </c:extLst>
            </c:dLbl>
            <c:dLbl>
              <c:idx val="2"/>
              <c:layout>
                <c:manualLayout>
                  <c:x val="0"/>
                  <c:y val="-0.102764604621500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940-481B-8B19-20B4EF28B5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'Abril Junio 2022'!$B$71:$D$71</c:f>
              <c:strCache>
                <c:ptCount val="3"/>
                <c:pt idx="0">
                  <c:v>Cantidad de Asistencias</c:v>
                </c:pt>
                <c:pt idx="1">
                  <c:v>Cantidad de Capacitaciones</c:v>
                </c:pt>
                <c:pt idx="2">
                  <c:v>Personas Capacitadas</c:v>
                </c:pt>
              </c:strCache>
            </c:strRef>
          </c:cat>
          <c:val>
            <c:numRef>
              <c:f>'Abril Junio 2022'!$B$72:$D$72</c:f>
              <c:numCache>
                <c:formatCode>0</c:formatCode>
                <c:ptCount val="3"/>
                <c:pt idx="0" formatCode="General">
                  <c:v>610</c:v>
                </c:pt>
                <c:pt idx="1">
                  <c:v>7</c:v>
                </c:pt>
                <c:pt idx="2" formatCode="General">
                  <c:v>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40-481B-8B19-20B4EF28B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3002288"/>
        <c:axId val="1044168576"/>
        <c:axId val="0"/>
      </c:bar3DChart>
      <c:catAx>
        <c:axId val="993002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4168576"/>
        <c:crosses val="autoZero"/>
        <c:auto val="1"/>
        <c:lblAlgn val="ctr"/>
        <c:lblOffset val="100"/>
        <c:noMultiLvlLbl val="0"/>
      </c:catAx>
      <c:valAx>
        <c:axId val="1044168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3002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s-DO" sz="1400" b="1" i="0" u="none" strike="noStrike" kern="1200" cap="all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DO" sz="1400" b="1" i="0" u="none" strike="noStrike" kern="1200" cap="all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n-ea"/>
                <a:cs typeface="+mn-cs"/>
              </a:rPr>
              <a:t>Actividades de Encadenamiento Productivo </a:t>
            </a:r>
            <a:r>
              <a:rPr lang="es-DO" sz="1400" b="1" i="0" u="none" strike="noStrike" cap="all" baseline="0">
                <a:effectLst/>
              </a:rPr>
              <a:t>ABRIL - JUNIO 2022</a:t>
            </a:r>
            <a:endParaRPr lang="es-DO" sz="1400" b="1" i="0" u="none" strike="noStrike" kern="1200" cap="all" spc="15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+mn-lt"/>
              <a:ea typeface="+mn-ea"/>
              <a:cs typeface="+mn-cs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1998380199617454"/>
          <c:y val="0.12608449921996456"/>
          <c:w val="0.5743886408138934"/>
          <c:h val="0.72841710578145091"/>
        </c:manualLayout>
      </c:layout>
      <c:pie3DChart>
        <c:varyColors val="1"/>
        <c:ser>
          <c:idx val="0"/>
          <c:order val="0"/>
          <c:dPt>
            <c:idx val="1"/>
            <c:bubble3D val="0"/>
            <c:explosion val="8"/>
            <c:extLst>
              <c:ext xmlns:c16="http://schemas.microsoft.com/office/drawing/2014/chart" uri="{C3380CC4-5D6E-409C-BE32-E72D297353CC}">
                <c16:uniqueId val="{00000001-E4B7-43B1-BC29-D45BBDDD68F3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'Abril Junio 2022'!$B$83:$E$83</c:f>
              <c:strCache>
                <c:ptCount val="4"/>
                <c:pt idx="0">
                  <c:v>Cantidad de acciones para fortalecer los Encadenamientos Productivos</c:v>
                </c:pt>
                <c:pt idx="1">
                  <c:v>Cantidad de capacitaciones de Encadenamiento Productivo</c:v>
                </c:pt>
                <c:pt idx="2">
                  <c:v>Cantidad de sensibilizaciones a grupos asociativos</c:v>
                </c:pt>
                <c:pt idx="3">
                  <c:v>Número de Grupos Asociativos en gestación</c:v>
                </c:pt>
              </c:strCache>
            </c:strRef>
          </c:cat>
          <c:val>
            <c:numRef>
              <c:f>'Abril Junio 2022'!$B$84:$E$84</c:f>
              <c:numCache>
                <c:formatCode>General</c:formatCode>
                <c:ptCount val="4"/>
                <c:pt idx="0" formatCode="0">
                  <c:v>3</c:v>
                </c:pt>
                <c:pt idx="1">
                  <c:v>0</c:v>
                </c:pt>
                <c:pt idx="2" formatCode="0">
                  <c:v>0</c:v>
                </c:pt>
                <c:pt idx="3" formatCode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B7-43B1-BC29-D45BBDDD68F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4.1022833173599421E-2"/>
          <c:y val="0.80524282445115458"/>
          <c:w val="0.92358322458521358"/>
          <c:h val="0.17025311794581441"/>
        </c:manualLayout>
      </c:layout>
      <c:overlay val="0"/>
      <c:txPr>
        <a:bodyPr/>
        <a:lstStyle/>
        <a:p>
          <a:pPr algn="ctr">
            <a:defRPr lang="es-DO"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s-DO" sz="1400" b="1" i="0" u="none" strike="noStrike" kern="1200" cap="all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DO" sz="1400" b="1" i="0" u="none" strike="noStrike" kern="1200" cap="all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n-ea"/>
                <a:cs typeface="+mn-cs"/>
              </a:rPr>
              <a:t>Cantidad de Contratos Fimados </a:t>
            </a:r>
            <a:r>
              <a:rPr lang="es-DO" sz="1400" b="1" i="0" u="none" strike="noStrike" cap="all" baseline="0">
                <a:effectLst/>
              </a:rPr>
              <a:t>ABRIL - JUNIO 2022</a:t>
            </a:r>
            <a:endParaRPr lang="es-DO" sz="1400" b="1" i="0" u="none" strike="noStrike" kern="1200" cap="all" spc="15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+mn-lt"/>
              <a:ea typeface="+mn-ea"/>
              <a:cs typeface="+mn-cs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s-DO" sz="1400" b="1" i="0" u="none" strike="noStrike" kern="1200" cap="all" spc="15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9.3181401332610672E-17"/>
                  <c:y val="-0.129915299316666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55-4D87-A2AF-4EFBA182D858}"/>
                </c:ext>
              </c:extLst>
            </c:dLbl>
            <c:dLbl>
              <c:idx val="1"/>
              <c:layout>
                <c:manualLayout>
                  <c:x val="0"/>
                  <c:y val="-0.126094261101469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55-4D87-A2AF-4EFBA182D8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ctr">
                  <a:defRPr lang="es-DO"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'Abril Junio 2022'!$B$95:$C$95</c:f>
              <c:strCache>
                <c:ptCount val="2"/>
                <c:pt idx="0">
                  <c:v>Solicitudes de Nuevos Arrendamientos en Zonas Francas</c:v>
                </c:pt>
                <c:pt idx="1">
                  <c:v>Solicitudes de Renovación de Contratos en Zonas Francas</c:v>
                </c:pt>
              </c:strCache>
            </c:strRef>
          </c:cat>
          <c:val>
            <c:numRef>
              <c:f>'Abril Junio 2022'!$B$96:$C$96</c:f>
              <c:numCache>
                <c:formatCode>General</c:formatCode>
                <c:ptCount val="2"/>
                <c:pt idx="0">
                  <c:v>26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55-4D87-A2AF-4EFBA182D8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96174336"/>
        <c:axId val="2096174880"/>
        <c:axId val="0"/>
      </c:bar3DChart>
      <c:catAx>
        <c:axId val="20961743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s-DO"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6174880"/>
        <c:crosses val="autoZero"/>
        <c:auto val="1"/>
        <c:lblAlgn val="ctr"/>
        <c:lblOffset val="100"/>
        <c:noMultiLvlLbl val="0"/>
      </c:catAx>
      <c:valAx>
        <c:axId val="2096174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DO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6174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s-DO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/>
      </a:solidFill>
      <a:sp3d/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39144</xdr:colOff>
      <xdr:row>0</xdr:row>
      <xdr:rowOff>91336</xdr:rowOff>
    </xdr:from>
    <xdr:to>
      <xdr:col>14</xdr:col>
      <xdr:colOff>652398</xdr:colOff>
      <xdr:row>12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722C64B-BCE6-400E-A4EB-EACD69EFA2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756781</xdr:colOff>
      <xdr:row>109</xdr:row>
      <xdr:rowOff>95250</xdr:rowOff>
    </xdr:from>
    <xdr:to>
      <xdr:col>14</xdr:col>
      <xdr:colOff>666751</xdr:colOff>
      <xdr:row>150</xdr:row>
      <xdr:rowOff>9525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3CCA3D71-7EC3-4A19-A412-46386A73F8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13</xdr:row>
      <xdr:rowOff>0</xdr:rowOff>
    </xdr:from>
    <xdr:to>
      <xdr:col>14</xdr:col>
      <xdr:colOff>651354</xdr:colOff>
      <xdr:row>24</xdr:row>
      <xdr:rowOff>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D5724FA1-BC33-4F59-BD98-DC7C0E5B9E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666750</xdr:colOff>
      <xdr:row>36</xdr:row>
      <xdr:rowOff>76200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627C2165-80AC-47AD-BE27-FBE5916965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37</xdr:row>
      <xdr:rowOff>1</xdr:rowOff>
    </xdr:from>
    <xdr:to>
      <xdr:col>14</xdr:col>
      <xdr:colOff>609600</xdr:colOff>
      <xdr:row>48</xdr:row>
      <xdr:rowOff>76201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2A17DF85-F92E-4F97-9ACF-2A4E373D38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49</xdr:row>
      <xdr:rowOff>0</xdr:rowOff>
    </xdr:from>
    <xdr:to>
      <xdr:col>14</xdr:col>
      <xdr:colOff>626302</xdr:colOff>
      <xdr:row>60</xdr:row>
      <xdr:rowOff>95250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58C558EC-3246-4E17-9485-9E1501F99F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0</xdr:colOff>
      <xdr:row>61</xdr:row>
      <xdr:rowOff>0</xdr:rowOff>
    </xdr:from>
    <xdr:to>
      <xdr:col>14</xdr:col>
      <xdr:colOff>609600</xdr:colOff>
      <xdr:row>72</xdr:row>
      <xdr:rowOff>95250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F7614-5EBC-425E-99C8-7297395B34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</xdr:colOff>
      <xdr:row>73</xdr:row>
      <xdr:rowOff>38101</xdr:rowOff>
    </xdr:from>
    <xdr:to>
      <xdr:col>14</xdr:col>
      <xdr:colOff>685801</xdr:colOff>
      <xdr:row>84</xdr:row>
      <xdr:rowOff>95250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18A8E129-3362-4C9C-A476-330819F845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0</xdr:colOff>
      <xdr:row>85</xdr:row>
      <xdr:rowOff>0</xdr:rowOff>
    </xdr:from>
    <xdr:to>
      <xdr:col>14</xdr:col>
      <xdr:colOff>647700</xdr:colOff>
      <xdr:row>96</xdr:row>
      <xdr:rowOff>57150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428FE0B2-D2B7-417A-A2B4-FB9D04493A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97</xdr:row>
      <xdr:rowOff>1</xdr:rowOff>
    </xdr:from>
    <xdr:to>
      <xdr:col>14</xdr:col>
      <xdr:colOff>704850</xdr:colOff>
      <xdr:row>108</xdr:row>
      <xdr:rowOff>114301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73B65AC0-8678-4EF7-910B-E266A81CB2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Marzo 2022"/>
    </sheetNames>
    <sheetDataSet>
      <sheetData sheetId="0">
        <row r="11">
          <cell r="B11" t="str">
            <v>Industrias Nuevas Calificadas</v>
          </cell>
          <cell r="C11" t="str">
            <v xml:space="preserve">Renovación de Calificación </v>
          </cell>
        </row>
        <row r="12">
          <cell r="B12">
            <v>14</v>
          </cell>
          <cell r="C12">
            <v>28</v>
          </cell>
        </row>
        <row r="23">
          <cell r="B23" t="str">
            <v>Registros Asignados</v>
          </cell>
          <cell r="C23" t="str">
            <v>Registros Actualizados</v>
          </cell>
        </row>
        <row r="24">
          <cell r="B24">
            <v>247</v>
          </cell>
          <cell r="C24">
            <v>104</v>
          </cell>
        </row>
        <row r="35">
          <cell r="B35" t="str">
            <v>Proyectos Pre-Incubados</v>
          </cell>
          <cell r="C35" t="str">
            <v>Proyectos Incubados</v>
          </cell>
          <cell r="D35" t="str">
            <v>Proyectos en Aceleración</v>
          </cell>
        </row>
        <row r="36">
          <cell r="B36">
            <v>5</v>
          </cell>
          <cell r="C36">
            <v>4</v>
          </cell>
          <cell r="D36">
            <v>4</v>
          </cell>
        </row>
        <row r="47">
          <cell r="B47" t="str">
            <v>Cantidad de Capacitaciones</v>
          </cell>
          <cell r="C47" t="str">
            <v>Cantidad de Industrias</v>
          </cell>
          <cell r="D47" t="str">
            <v>Personas Capacitadas</v>
          </cell>
        </row>
        <row r="48">
          <cell r="B48">
            <v>12</v>
          </cell>
          <cell r="C48">
            <v>232</v>
          </cell>
          <cell r="D48">
            <v>304</v>
          </cell>
        </row>
        <row r="59">
          <cell r="B59" t="str">
            <v xml:space="preserve">Industriales Sensibilizados </v>
          </cell>
          <cell r="C59" t="str">
            <v>Empresas Asistidas</v>
          </cell>
        </row>
        <row r="60">
          <cell r="B60">
            <v>14.5</v>
          </cell>
          <cell r="C60">
            <v>7</v>
          </cell>
        </row>
        <row r="71">
          <cell r="B71" t="str">
            <v>Cantidad de Asistencias</v>
          </cell>
          <cell r="C71" t="str">
            <v>Cantidad de Capacitaciones</v>
          </cell>
          <cell r="D71" t="str">
            <v>Personas Capacitadas</v>
          </cell>
        </row>
        <row r="72">
          <cell r="B72">
            <v>610</v>
          </cell>
          <cell r="C72">
            <v>7</v>
          </cell>
          <cell r="D72">
            <v>223</v>
          </cell>
        </row>
        <row r="83">
          <cell r="B83" t="str">
            <v>Cantidad de acciones para fortalecer los Encadenamientos Productivos</v>
          </cell>
          <cell r="C83" t="str">
            <v>Cantidad de capacitaciones de Encadenamiento Productivo</v>
          </cell>
          <cell r="D83" t="str">
            <v>Cantidad de sensibilizaciones a grupos asociativos</v>
          </cell>
          <cell r="E83" t="str">
            <v>Número de Grupos Asociativos en gestación</v>
          </cell>
        </row>
        <row r="84">
          <cell r="B84">
            <v>3</v>
          </cell>
          <cell r="C84">
            <v>0</v>
          </cell>
          <cell r="D84">
            <v>0</v>
          </cell>
          <cell r="E84">
            <v>1</v>
          </cell>
        </row>
        <row r="95">
          <cell r="B95" t="str">
            <v>Solicitudes de Nuevos Arrendamientos en Zonas Francas</v>
          </cell>
          <cell r="C95" t="str">
            <v>Solicitudes de Renovación de Contratos en Zonas Francas</v>
          </cell>
        </row>
        <row r="96">
          <cell r="B96">
            <v>26</v>
          </cell>
          <cell r="C96">
            <v>5</v>
          </cell>
        </row>
        <row r="107">
          <cell r="B107" t="str">
            <v>Naves y locales ocupados (de 389)</v>
          </cell>
          <cell r="C107" t="str">
            <v>Naves recuperadas</v>
          </cell>
          <cell r="D107" t="str">
            <v>Naves próximas a recuperar</v>
          </cell>
          <cell r="E107" t="str">
            <v>Solicitudes de naves</v>
          </cell>
        </row>
        <row r="108">
          <cell r="B108">
            <v>284</v>
          </cell>
          <cell r="C108">
            <v>11</v>
          </cell>
          <cell r="D108">
            <v>6</v>
          </cell>
          <cell r="E108">
            <v>117</v>
          </cell>
        </row>
        <row r="134">
          <cell r="C134" t="str">
            <v>Suma de Cantidad de Empleos directos creados (femenino)</v>
          </cell>
          <cell r="D134" t="str">
            <v>Suma de Cantidad de Empleos directos creados (masculino)</v>
          </cell>
          <cell r="E134" t="str">
            <v>Suma de Cantidad de Empleos directos creados (total)</v>
          </cell>
        </row>
        <row r="135">
          <cell r="B135" t="str">
            <v>SANTO DOMINGO ESTE</v>
          </cell>
          <cell r="C135">
            <v>52</v>
          </cell>
          <cell r="D135">
            <v>55</v>
          </cell>
          <cell r="E135">
            <v>107</v>
          </cell>
        </row>
        <row r="136">
          <cell r="B136" t="str">
            <v>SANTO DOMINGO OESTE</v>
          </cell>
          <cell r="C136">
            <v>847</v>
          </cell>
          <cell r="D136">
            <v>572</v>
          </cell>
          <cell r="E136">
            <v>1419</v>
          </cell>
        </row>
        <row r="137">
          <cell r="B137" t="str">
            <v>ZONA NORTE</v>
          </cell>
          <cell r="C137">
            <v>5100</v>
          </cell>
          <cell r="D137">
            <v>5282</v>
          </cell>
          <cell r="E137">
            <v>10803</v>
          </cell>
        </row>
        <row r="138">
          <cell r="B138" t="str">
            <v>ZONA NORDESTE</v>
          </cell>
          <cell r="C138">
            <v>0</v>
          </cell>
          <cell r="D138">
            <v>0</v>
          </cell>
          <cell r="E138">
            <v>0</v>
          </cell>
        </row>
        <row r="139">
          <cell r="B139" t="str">
            <v>ZONA ESTE</v>
          </cell>
          <cell r="C139">
            <v>5044</v>
          </cell>
          <cell r="D139">
            <v>4285</v>
          </cell>
          <cell r="E139">
            <v>9329</v>
          </cell>
        </row>
        <row r="140">
          <cell r="B140" t="str">
            <v>ZONA SUR</v>
          </cell>
          <cell r="C140">
            <v>544</v>
          </cell>
          <cell r="D140">
            <v>424</v>
          </cell>
          <cell r="E140">
            <v>2607</v>
          </cell>
        </row>
        <row r="141">
          <cell r="B141" t="str">
            <v>Total general</v>
          </cell>
          <cell r="C141">
            <v>11587</v>
          </cell>
          <cell r="D141">
            <v>10618</v>
          </cell>
          <cell r="E141">
            <v>24265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C90B6-7A2A-4EE2-9212-3B04D852889B}">
  <dimension ref="A1:F150"/>
  <sheetViews>
    <sheetView tabSelected="1" topLeftCell="A127" zoomScaleNormal="100" workbookViewId="0">
      <selection activeCell="N154" sqref="N154"/>
    </sheetView>
  </sheetViews>
  <sheetFormatPr defaultColWidth="11.42578125" defaultRowHeight="15" x14ac:dyDescent="0.25"/>
  <cols>
    <col min="1" max="1" width="28.42578125" style="5" customWidth="1"/>
    <col min="2" max="2" width="55.28515625" style="5" customWidth="1"/>
    <col min="3" max="3" width="56" style="5" customWidth="1"/>
    <col min="4" max="4" width="38.85546875" style="5" customWidth="1"/>
    <col min="5" max="5" width="43.28515625" style="5" customWidth="1"/>
    <col min="6" max="6" width="11.42578125" style="5"/>
    <col min="7" max="15" width="16.28515625" style="5" customWidth="1"/>
    <col min="16" max="16384" width="11.42578125" style="5"/>
  </cols>
  <sheetData>
    <row r="1" spans="1:6" x14ac:dyDescent="0.25">
      <c r="A1" s="4"/>
      <c r="B1" s="4"/>
      <c r="C1" s="4"/>
      <c r="D1" s="4"/>
      <c r="E1" s="4"/>
      <c r="F1" s="4"/>
    </row>
    <row r="2" spans="1:6" ht="21" x14ac:dyDescent="0.35">
      <c r="A2" s="4"/>
      <c r="B2" s="27" t="s">
        <v>61</v>
      </c>
      <c r="C2" s="27"/>
      <c r="F2" s="4"/>
    </row>
    <row r="3" spans="1:6" x14ac:dyDescent="0.25">
      <c r="A3" s="4"/>
      <c r="B3" s="13" t="s">
        <v>0</v>
      </c>
      <c r="C3" s="13" t="s">
        <v>1</v>
      </c>
      <c r="F3" s="4"/>
    </row>
    <row r="4" spans="1:6" x14ac:dyDescent="0.25">
      <c r="A4" s="4"/>
      <c r="B4" s="13">
        <v>0</v>
      </c>
      <c r="C4" s="13">
        <v>18</v>
      </c>
      <c r="F4" s="4"/>
    </row>
    <row r="5" spans="1:6" x14ac:dyDescent="0.25">
      <c r="A5" s="4"/>
      <c r="B5" s="2"/>
      <c r="C5" s="2"/>
      <c r="D5" s="17"/>
      <c r="E5" s="17"/>
      <c r="F5" s="4"/>
    </row>
    <row r="6" spans="1:6" ht="21" x14ac:dyDescent="0.35">
      <c r="A6" s="4"/>
      <c r="B6" s="27" t="s">
        <v>62</v>
      </c>
      <c r="C6" s="27"/>
      <c r="D6" s="17"/>
      <c r="E6" s="17"/>
      <c r="F6" s="4"/>
    </row>
    <row r="7" spans="1:6" x14ac:dyDescent="0.25">
      <c r="A7" s="4"/>
      <c r="B7" s="13" t="s">
        <v>0</v>
      </c>
      <c r="C7" s="13" t="s">
        <v>1</v>
      </c>
      <c r="D7" s="17"/>
      <c r="E7" s="17"/>
      <c r="F7" s="4"/>
    </row>
    <row r="8" spans="1:6" x14ac:dyDescent="0.25">
      <c r="A8" s="4"/>
      <c r="B8" s="12">
        <f>3+3</f>
        <v>6</v>
      </c>
      <c r="C8" s="13">
        <f>23+14</f>
        <v>37</v>
      </c>
      <c r="D8" s="17"/>
      <c r="E8" s="17"/>
      <c r="F8" s="4"/>
    </row>
    <row r="9" spans="1:6" x14ac:dyDescent="0.25">
      <c r="A9" s="4"/>
      <c r="B9" s="17"/>
      <c r="C9" s="2"/>
      <c r="D9" s="17"/>
      <c r="E9" s="17"/>
      <c r="F9" s="4"/>
    </row>
    <row r="10" spans="1:6" ht="21" x14ac:dyDescent="0.35">
      <c r="A10" s="4"/>
      <c r="B10" s="27" t="s">
        <v>63</v>
      </c>
      <c r="C10" s="27"/>
      <c r="D10" s="17"/>
      <c r="E10" s="17"/>
      <c r="F10" s="4"/>
    </row>
    <row r="11" spans="1:6" x14ac:dyDescent="0.25">
      <c r="A11" s="4"/>
      <c r="B11" s="13" t="s">
        <v>0</v>
      </c>
      <c r="C11" s="13" t="s">
        <v>1</v>
      </c>
      <c r="D11" s="17"/>
      <c r="E11" s="17"/>
      <c r="F11" s="4"/>
    </row>
    <row r="12" spans="1:6" x14ac:dyDescent="0.25">
      <c r="A12" s="4"/>
      <c r="B12" s="13">
        <f>+B4+B8</f>
        <v>6</v>
      </c>
      <c r="C12" s="13">
        <f>+C4+C8</f>
        <v>55</v>
      </c>
      <c r="D12" s="17"/>
      <c r="E12" s="17"/>
      <c r="F12" s="4"/>
    </row>
    <row r="13" spans="1:6" x14ac:dyDescent="0.25">
      <c r="A13" s="4"/>
      <c r="B13" s="4"/>
      <c r="C13" s="4"/>
      <c r="D13" s="4"/>
      <c r="E13" s="4"/>
      <c r="F13" s="4"/>
    </row>
    <row r="14" spans="1:6" ht="21" x14ac:dyDescent="0.35">
      <c r="A14" s="4"/>
      <c r="B14" s="27" t="s">
        <v>64</v>
      </c>
      <c r="C14" s="27"/>
      <c r="F14" s="4"/>
    </row>
    <row r="15" spans="1:6" x14ac:dyDescent="0.25">
      <c r="A15" s="4"/>
      <c r="B15" s="13" t="s">
        <v>2</v>
      </c>
      <c r="C15" s="13" t="s">
        <v>3</v>
      </c>
      <c r="F15" s="4"/>
    </row>
    <row r="16" spans="1:6" x14ac:dyDescent="0.25">
      <c r="A16" s="4"/>
      <c r="B16" s="13">
        <v>292</v>
      </c>
      <c r="C16" s="13">
        <v>43</v>
      </c>
      <c r="F16" s="4"/>
    </row>
    <row r="17" spans="1:6" x14ac:dyDescent="0.25">
      <c r="A17" s="4"/>
      <c r="B17" s="2"/>
      <c r="C17" s="2"/>
      <c r="D17" s="17"/>
      <c r="E17" s="17"/>
      <c r="F17" s="4"/>
    </row>
    <row r="18" spans="1:6" ht="21" x14ac:dyDescent="0.35">
      <c r="A18" s="4"/>
      <c r="B18" s="27" t="s">
        <v>65</v>
      </c>
      <c r="C18" s="27"/>
      <c r="D18" s="17"/>
      <c r="E18" s="17"/>
      <c r="F18" s="4"/>
    </row>
    <row r="19" spans="1:6" x14ac:dyDescent="0.25">
      <c r="A19" s="4"/>
      <c r="B19" s="13" t="s">
        <v>2</v>
      </c>
      <c r="C19" s="13" t="s">
        <v>3</v>
      </c>
      <c r="D19" s="17"/>
      <c r="E19" s="17"/>
      <c r="F19" s="4"/>
    </row>
    <row r="20" spans="1:6" x14ac:dyDescent="0.25">
      <c r="A20" s="4"/>
      <c r="B20" s="12">
        <f>247+124</f>
        <v>371</v>
      </c>
      <c r="C20" s="13">
        <f>74+64</f>
        <v>138</v>
      </c>
      <c r="D20" s="17"/>
      <c r="E20" s="17"/>
      <c r="F20" s="4"/>
    </row>
    <row r="21" spans="1:6" x14ac:dyDescent="0.25">
      <c r="A21" s="4"/>
      <c r="B21" s="2"/>
      <c r="C21" s="2"/>
      <c r="D21" s="17"/>
      <c r="E21" s="17"/>
      <c r="F21" s="4"/>
    </row>
    <row r="22" spans="1:6" ht="21" x14ac:dyDescent="0.35">
      <c r="A22" s="4"/>
      <c r="B22" s="27" t="s">
        <v>66</v>
      </c>
      <c r="C22" s="27"/>
      <c r="D22" s="2"/>
      <c r="E22" s="17"/>
      <c r="F22" s="4"/>
    </row>
    <row r="23" spans="1:6" x14ac:dyDescent="0.25">
      <c r="A23" s="4"/>
      <c r="B23" s="13" t="s">
        <v>2</v>
      </c>
      <c r="C23" s="13" t="s">
        <v>3</v>
      </c>
      <c r="D23" s="2"/>
      <c r="E23" s="17"/>
      <c r="F23" s="4"/>
    </row>
    <row r="24" spans="1:6" x14ac:dyDescent="0.25">
      <c r="A24" s="4"/>
      <c r="B24" s="13">
        <f>+B16+B20</f>
        <v>663</v>
      </c>
      <c r="C24" s="13">
        <f>+C16+C20</f>
        <v>181</v>
      </c>
      <c r="D24" s="2"/>
      <c r="E24" s="17"/>
      <c r="F24" s="4"/>
    </row>
    <row r="25" spans="1:6" x14ac:dyDescent="0.25">
      <c r="A25" s="4"/>
      <c r="B25" s="4"/>
      <c r="C25" s="4"/>
      <c r="D25" s="4"/>
      <c r="E25" s="4"/>
      <c r="F25" s="4"/>
    </row>
    <row r="26" spans="1:6" ht="21" x14ac:dyDescent="0.35">
      <c r="A26" s="4"/>
      <c r="B26" s="27" t="s">
        <v>67</v>
      </c>
      <c r="C26" s="27"/>
      <c r="D26" s="27"/>
      <c r="F26" s="4"/>
    </row>
    <row r="27" spans="1:6" x14ac:dyDescent="0.25">
      <c r="A27" s="4"/>
      <c r="B27" s="13" t="s">
        <v>4</v>
      </c>
      <c r="C27" s="13" t="s">
        <v>5</v>
      </c>
      <c r="D27" s="13" t="s">
        <v>6</v>
      </c>
      <c r="F27" s="4"/>
    </row>
    <row r="28" spans="1:6" x14ac:dyDescent="0.25">
      <c r="A28" s="4"/>
      <c r="B28" s="13">
        <v>15</v>
      </c>
      <c r="C28" s="13">
        <v>13</v>
      </c>
      <c r="D28" s="13">
        <v>8</v>
      </c>
      <c r="F28" s="4"/>
    </row>
    <row r="29" spans="1:6" x14ac:dyDescent="0.25">
      <c r="A29" s="19"/>
      <c r="B29" s="2"/>
      <c r="C29" s="2"/>
      <c r="D29" s="2"/>
      <c r="E29" s="17"/>
      <c r="F29" s="4"/>
    </row>
    <row r="30" spans="1:6" ht="21" x14ac:dyDescent="0.35">
      <c r="A30" s="19"/>
      <c r="B30" s="27" t="s">
        <v>68</v>
      </c>
      <c r="C30" s="27"/>
      <c r="D30" s="27"/>
      <c r="E30" s="17"/>
      <c r="F30" s="4"/>
    </row>
    <row r="31" spans="1:6" x14ac:dyDescent="0.25">
      <c r="A31" s="19"/>
      <c r="B31" s="13" t="s">
        <v>4</v>
      </c>
      <c r="C31" s="13" t="s">
        <v>5</v>
      </c>
      <c r="D31" s="13" t="s">
        <v>6</v>
      </c>
      <c r="E31" s="17"/>
      <c r="F31" s="4"/>
    </row>
    <row r="32" spans="1:6" x14ac:dyDescent="0.25">
      <c r="A32" s="19"/>
      <c r="B32" s="12">
        <v>15</v>
      </c>
      <c r="C32" s="13">
        <v>13</v>
      </c>
      <c r="D32" s="13">
        <v>8</v>
      </c>
      <c r="E32" s="17"/>
      <c r="F32" s="4"/>
    </row>
    <row r="33" spans="1:6" x14ac:dyDescent="0.25">
      <c r="A33" s="19"/>
      <c r="B33" s="2"/>
      <c r="C33" s="2"/>
      <c r="D33" s="2"/>
      <c r="E33" s="17"/>
      <c r="F33" s="4"/>
    </row>
    <row r="34" spans="1:6" ht="21" x14ac:dyDescent="0.35">
      <c r="A34" s="19"/>
      <c r="B34" s="27" t="s">
        <v>69</v>
      </c>
      <c r="C34" s="27"/>
      <c r="D34" s="27"/>
      <c r="E34" s="17"/>
      <c r="F34" s="4"/>
    </row>
    <row r="35" spans="1:6" x14ac:dyDescent="0.25">
      <c r="A35" s="19"/>
      <c r="B35" s="13" t="s">
        <v>4</v>
      </c>
      <c r="C35" s="13" t="s">
        <v>5</v>
      </c>
      <c r="D35" s="13" t="s">
        <v>6</v>
      </c>
      <c r="E35" s="17"/>
      <c r="F35" s="4"/>
    </row>
    <row r="36" spans="1:6" x14ac:dyDescent="0.25">
      <c r="A36" s="19"/>
      <c r="B36" s="13">
        <f>+B32</f>
        <v>15</v>
      </c>
      <c r="C36" s="13">
        <f>+C32</f>
        <v>13</v>
      </c>
      <c r="D36" s="13">
        <f>+D32</f>
        <v>8</v>
      </c>
      <c r="E36" s="17"/>
      <c r="F36" s="4"/>
    </row>
    <row r="37" spans="1:6" x14ac:dyDescent="0.25">
      <c r="A37" s="4"/>
      <c r="B37" s="4"/>
      <c r="C37" s="4"/>
      <c r="D37" s="4"/>
      <c r="E37" s="4"/>
      <c r="F37" s="4"/>
    </row>
    <row r="38" spans="1:6" ht="21" customHeight="1" x14ac:dyDescent="0.35">
      <c r="A38" s="4"/>
      <c r="B38" s="21" t="s">
        <v>7</v>
      </c>
      <c r="C38" s="22"/>
      <c r="D38" s="23"/>
      <c r="F38" s="4"/>
    </row>
    <row r="39" spans="1:6" x14ac:dyDescent="0.25">
      <c r="A39" s="4"/>
      <c r="B39" s="13" t="s">
        <v>8</v>
      </c>
      <c r="C39" s="13" t="s">
        <v>9</v>
      </c>
      <c r="D39" s="13" t="s">
        <v>10</v>
      </c>
      <c r="F39" s="4"/>
    </row>
    <row r="40" spans="1:6" x14ac:dyDescent="0.25">
      <c r="A40" s="4"/>
      <c r="B40" s="13">
        <v>0</v>
      </c>
      <c r="C40" s="1">
        <v>0</v>
      </c>
      <c r="D40" s="13">
        <v>0</v>
      </c>
      <c r="F40" s="4"/>
    </row>
    <row r="41" spans="1:6" x14ac:dyDescent="0.25">
      <c r="A41" s="19"/>
      <c r="B41" s="18"/>
      <c r="C41" s="2"/>
      <c r="D41" s="2"/>
      <c r="E41" s="17"/>
      <c r="F41" s="4"/>
    </row>
    <row r="42" spans="1:6" ht="21" x14ac:dyDescent="0.35">
      <c r="A42" s="19"/>
      <c r="B42" s="21" t="s">
        <v>11</v>
      </c>
      <c r="C42" s="22"/>
      <c r="D42" s="23"/>
      <c r="E42" s="17"/>
      <c r="F42" s="4"/>
    </row>
    <row r="43" spans="1:6" x14ac:dyDescent="0.25">
      <c r="A43" s="19"/>
      <c r="B43" s="13" t="s">
        <v>8</v>
      </c>
      <c r="C43" s="13" t="s">
        <v>9</v>
      </c>
      <c r="D43" s="13" t="s">
        <v>10</v>
      </c>
      <c r="E43" s="17"/>
      <c r="F43" s="4"/>
    </row>
    <row r="44" spans="1:6" x14ac:dyDescent="0.25">
      <c r="A44" s="19"/>
      <c r="B44" s="12">
        <v>12</v>
      </c>
      <c r="C44" s="1">
        <v>232</v>
      </c>
      <c r="D44" s="13">
        <f>609/2</f>
        <v>304.5</v>
      </c>
      <c r="E44" s="17"/>
      <c r="F44" s="4"/>
    </row>
    <row r="45" spans="1:6" x14ac:dyDescent="0.25">
      <c r="A45" s="19"/>
      <c r="B45" s="18"/>
      <c r="C45" s="2"/>
      <c r="D45" s="2"/>
      <c r="E45" s="17"/>
      <c r="F45" s="4"/>
    </row>
    <row r="46" spans="1:6" ht="21" x14ac:dyDescent="0.35">
      <c r="A46" s="19"/>
      <c r="B46" s="21" t="s">
        <v>12</v>
      </c>
      <c r="C46" s="22"/>
      <c r="D46" s="23"/>
      <c r="E46" s="17"/>
      <c r="F46" s="4"/>
    </row>
    <row r="47" spans="1:6" x14ac:dyDescent="0.25">
      <c r="A47" s="19"/>
      <c r="B47" s="13" t="s">
        <v>8</v>
      </c>
      <c r="C47" s="13" t="s">
        <v>9</v>
      </c>
      <c r="D47" s="13" t="s">
        <v>10</v>
      </c>
      <c r="E47" s="17"/>
      <c r="F47" s="4"/>
    </row>
    <row r="48" spans="1:6" x14ac:dyDescent="0.25">
      <c r="A48" s="19"/>
      <c r="B48" s="13">
        <f>+B40+B44</f>
        <v>12</v>
      </c>
      <c r="C48" s="13">
        <f>+C40+C44</f>
        <v>232</v>
      </c>
      <c r="D48" s="13">
        <f>+D40+D44-0.5</f>
        <v>304</v>
      </c>
      <c r="E48" s="17"/>
      <c r="F48" s="4"/>
    </row>
    <row r="49" spans="1:6" x14ac:dyDescent="0.25">
      <c r="A49" s="4"/>
      <c r="B49" s="4"/>
      <c r="C49" s="4"/>
      <c r="D49" s="4"/>
      <c r="E49" s="4"/>
      <c r="F49" s="4"/>
    </row>
    <row r="50" spans="1:6" ht="21" customHeight="1" x14ac:dyDescent="0.35">
      <c r="A50" s="4"/>
      <c r="B50" s="24" t="s">
        <v>13</v>
      </c>
      <c r="C50" s="25"/>
      <c r="F50" s="4"/>
    </row>
    <row r="51" spans="1:6" x14ac:dyDescent="0.25">
      <c r="A51" s="4"/>
      <c r="B51" s="15" t="s">
        <v>14</v>
      </c>
      <c r="C51" s="13" t="s">
        <v>15</v>
      </c>
      <c r="F51" s="4"/>
    </row>
    <row r="52" spans="1:6" x14ac:dyDescent="0.25">
      <c r="A52" s="4"/>
      <c r="B52" s="15">
        <v>11</v>
      </c>
      <c r="C52" s="13">
        <v>4</v>
      </c>
      <c r="F52" s="4"/>
    </row>
    <row r="53" spans="1:6" x14ac:dyDescent="0.25">
      <c r="A53" s="19"/>
      <c r="B53" s="18"/>
      <c r="C53" s="2"/>
      <c r="D53" s="17"/>
      <c r="E53" s="17"/>
      <c r="F53" s="4"/>
    </row>
    <row r="54" spans="1:6" ht="21" customHeight="1" x14ac:dyDescent="0.35">
      <c r="A54" s="19"/>
      <c r="B54" s="24" t="s">
        <v>16</v>
      </c>
      <c r="C54" s="25"/>
      <c r="D54" s="17"/>
      <c r="E54" s="17"/>
      <c r="F54" s="4"/>
    </row>
    <row r="55" spans="1:6" x14ac:dyDescent="0.25">
      <c r="A55" s="19"/>
      <c r="B55" s="15" t="s">
        <v>14</v>
      </c>
      <c r="C55" s="13" t="s">
        <v>15</v>
      </c>
      <c r="D55" s="17"/>
      <c r="E55" s="17"/>
      <c r="F55" s="4"/>
    </row>
    <row r="56" spans="1:6" x14ac:dyDescent="0.25">
      <c r="A56" s="19"/>
      <c r="B56" s="15">
        <f>7/2</f>
        <v>3.5</v>
      </c>
      <c r="C56" s="13">
        <f>6/2</f>
        <v>3</v>
      </c>
      <c r="D56" s="17"/>
      <c r="E56" s="17"/>
      <c r="F56" s="4"/>
    </row>
    <row r="57" spans="1:6" x14ac:dyDescent="0.25">
      <c r="A57" s="19"/>
      <c r="B57" s="18"/>
      <c r="C57" s="2"/>
      <c r="D57" s="17"/>
      <c r="E57" s="17"/>
      <c r="F57" s="4"/>
    </row>
    <row r="58" spans="1:6" ht="21" customHeight="1" x14ac:dyDescent="0.35">
      <c r="A58" s="19"/>
      <c r="B58" s="24" t="s">
        <v>17</v>
      </c>
      <c r="C58" s="25"/>
      <c r="D58" s="17"/>
      <c r="E58" s="17"/>
      <c r="F58" s="4"/>
    </row>
    <row r="59" spans="1:6" x14ac:dyDescent="0.25">
      <c r="A59" s="19"/>
      <c r="B59" s="15" t="s">
        <v>14</v>
      </c>
      <c r="C59" s="13" t="s">
        <v>15</v>
      </c>
      <c r="D59" s="17"/>
      <c r="E59" s="17"/>
      <c r="F59" s="4"/>
    </row>
    <row r="60" spans="1:6" x14ac:dyDescent="0.25">
      <c r="A60" s="19"/>
      <c r="B60" s="16">
        <f>+B52+B56</f>
        <v>14.5</v>
      </c>
      <c r="C60" s="13">
        <f>+C52+C56</f>
        <v>7</v>
      </c>
      <c r="D60" s="17"/>
      <c r="E60" s="17"/>
      <c r="F60" s="4"/>
    </row>
    <row r="61" spans="1:6" x14ac:dyDescent="0.25">
      <c r="A61" s="4"/>
      <c r="B61" s="4"/>
      <c r="C61" s="4"/>
      <c r="D61" s="4"/>
      <c r="E61" s="4"/>
      <c r="F61" s="4"/>
    </row>
    <row r="62" spans="1:6" ht="21" customHeight="1" x14ac:dyDescent="0.35">
      <c r="A62" s="4"/>
      <c r="B62" s="21" t="s">
        <v>18</v>
      </c>
      <c r="C62" s="22"/>
      <c r="D62" s="23"/>
      <c r="F62" s="4"/>
    </row>
    <row r="63" spans="1:6" x14ac:dyDescent="0.25">
      <c r="A63" s="4"/>
      <c r="B63" s="13" t="s">
        <v>19</v>
      </c>
      <c r="C63" s="13" t="s">
        <v>8</v>
      </c>
      <c r="D63" s="13" t="s">
        <v>10</v>
      </c>
      <c r="F63" s="4"/>
    </row>
    <row r="64" spans="1:6" x14ac:dyDescent="0.25">
      <c r="A64" s="4"/>
      <c r="B64" s="13">
        <v>326</v>
      </c>
      <c r="C64" s="1">
        <v>2</v>
      </c>
      <c r="D64" s="13">
        <v>71</v>
      </c>
      <c r="F64" s="4"/>
    </row>
    <row r="65" spans="1:6" x14ac:dyDescent="0.25">
      <c r="A65" s="19"/>
      <c r="B65" s="18"/>
      <c r="C65" s="2"/>
      <c r="D65" s="2"/>
      <c r="E65" s="17"/>
      <c r="F65" s="4"/>
    </row>
    <row r="66" spans="1:6" ht="21" x14ac:dyDescent="0.35">
      <c r="A66" s="19"/>
      <c r="B66" s="21" t="s">
        <v>20</v>
      </c>
      <c r="C66" s="22"/>
      <c r="D66" s="23"/>
      <c r="E66" s="17"/>
      <c r="F66" s="4"/>
    </row>
    <row r="67" spans="1:6" x14ac:dyDescent="0.25">
      <c r="A67" s="19"/>
      <c r="B67" s="13" t="s">
        <v>19</v>
      </c>
      <c r="C67" s="13" t="s">
        <v>8</v>
      </c>
      <c r="D67" s="13" t="s">
        <v>10</v>
      </c>
      <c r="E67" s="17"/>
      <c r="F67" s="4"/>
    </row>
    <row r="68" spans="1:6" x14ac:dyDescent="0.25">
      <c r="A68" s="19"/>
      <c r="B68" s="12">
        <f>569/2</f>
        <v>284.5</v>
      </c>
      <c r="C68" s="1">
        <v>5</v>
      </c>
      <c r="D68" s="13">
        <v>152</v>
      </c>
      <c r="E68" s="17"/>
      <c r="F68" s="4"/>
    </row>
    <row r="69" spans="1:6" x14ac:dyDescent="0.25">
      <c r="A69" s="19"/>
      <c r="B69" s="18"/>
      <c r="C69" s="2"/>
      <c r="D69" s="2"/>
      <c r="E69" s="17"/>
      <c r="F69" s="4"/>
    </row>
    <row r="70" spans="1:6" ht="21" x14ac:dyDescent="0.35">
      <c r="A70" s="19"/>
      <c r="B70" s="21" t="s">
        <v>21</v>
      </c>
      <c r="C70" s="22"/>
      <c r="D70" s="23"/>
      <c r="E70" s="17"/>
      <c r="F70" s="4"/>
    </row>
    <row r="71" spans="1:6" x14ac:dyDescent="0.25">
      <c r="A71" s="19"/>
      <c r="B71" s="13" t="s">
        <v>19</v>
      </c>
      <c r="C71" s="13" t="s">
        <v>8</v>
      </c>
      <c r="D71" s="13" t="s">
        <v>10</v>
      </c>
      <c r="E71" s="17"/>
      <c r="F71" s="4"/>
    </row>
    <row r="72" spans="1:6" x14ac:dyDescent="0.25">
      <c r="A72" s="19"/>
      <c r="B72" s="13">
        <f>+B64+B68-0.5</f>
        <v>610</v>
      </c>
      <c r="C72" s="14">
        <f>+C64+C68</f>
        <v>7</v>
      </c>
      <c r="D72" s="13">
        <f>+D64+D68</f>
        <v>223</v>
      </c>
      <c r="E72" s="17"/>
      <c r="F72" s="4"/>
    </row>
    <row r="73" spans="1:6" x14ac:dyDescent="0.25">
      <c r="A73" s="4"/>
      <c r="B73" s="4"/>
      <c r="C73" s="4"/>
      <c r="D73" s="4"/>
      <c r="E73" s="4"/>
      <c r="F73" s="4"/>
    </row>
    <row r="74" spans="1:6" ht="21" customHeight="1" x14ac:dyDescent="0.35">
      <c r="A74" s="4"/>
      <c r="B74" s="21" t="s">
        <v>22</v>
      </c>
      <c r="C74" s="22"/>
      <c r="D74" s="22"/>
      <c r="E74" s="23"/>
      <c r="F74" s="4"/>
    </row>
    <row r="75" spans="1:6" ht="30" x14ac:dyDescent="0.25">
      <c r="A75" s="4"/>
      <c r="B75" s="3" t="s">
        <v>23</v>
      </c>
      <c r="C75" s="3" t="s">
        <v>24</v>
      </c>
      <c r="D75" s="3" t="s">
        <v>25</v>
      </c>
      <c r="E75" s="3" t="s">
        <v>26</v>
      </c>
      <c r="F75" s="4"/>
    </row>
    <row r="76" spans="1:6" x14ac:dyDescent="0.25">
      <c r="A76" s="4"/>
      <c r="B76" s="13">
        <v>3</v>
      </c>
      <c r="C76" s="13">
        <v>0</v>
      </c>
      <c r="D76" s="13">
        <v>0</v>
      </c>
      <c r="E76" s="13">
        <v>1</v>
      </c>
      <c r="F76" s="4"/>
    </row>
    <row r="77" spans="1:6" x14ac:dyDescent="0.25">
      <c r="A77" s="19"/>
      <c r="B77" s="18"/>
      <c r="C77" s="2"/>
      <c r="D77" s="2"/>
      <c r="E77" s="17"/>
      <c r="F77" s="4"/>
    </row>
    <row r="78" spans="1:6" ht="21" x14ac:dyDescent="0.35">
      <c r="A78" s="19"/>
      <c r="B78" s="21" t="s">
        <v>27</v>
      </c>
      <c r="C78" s="22"/>
      <c r="D78" s="22"/>
      <c r="E78" s="23"/>
      <c r="F78" s="4"/>
    </row>
    <row r="79" spans="1:6" ht="30" x14ac:dyDescent="0.25">
      <c r="A79" s="19"/>
      <c r="B79" s="3" t="s">
        <v>23</v>
      </c>
      <c r="C79" s="3" t="s">
        <v>24</v>
      </c>
      <c r="D79" s="3" t="s">
        <v>25</v>
      </c>
      <c r="E79" s="3" t="s">
        <v>26</v>
      </c>
      <c r="F79" s="4"/>
    </row>
    <row r="80" spans="1:6" x14ac:dyDescent="0.25">
      <c r="A80" s="19"/>
      <c r="B80" s="12">
        <v>0</v>
      </c>
      <c r="C80" s="13">
        <v>0</v>
      </c>
      <c r="D80" s="13">
        <v>0</v>
      </c>
      <c r="E80" s="13">
        <v>0</v>
      </c>
      <c r="F80" s="4"/>
    </row>
    <row r="81" spans="1:6" x14ac:dyDescent="0.25">
      <c r="A81" s="19"/>
      <c r="B81" s="18"/>
      <c r="C81" s="2"/>
      <c r="D81" s="2"/>
      <c r="E81" s="17"/>
      <c r="F81" s="4"/>
    </row>
    <row r="82" spans="1:6" ht="21" x14ac:dyDescent="0.35">
      <c r="A82" s="19"/>
      <c r="B82" s="21" t="s">
        <v>28</v>
      </c>
      <c r="C82" s="22"/>
      <c r="D82" s="22"/>
      <c r="E82" s="23"/>
      <c r="F82" s="4"/>
    </row>
    <row r="83" spans="1:6" ht="30" x14ac:dyDescent="0.25">
      <c r="A83" s="19"/>
      <c r="B83" s="3" t="s">
        <v>23</v>
      </c>
      <c r="C83" s="3" t="s">
        <v>24</v>
      </c>
      <c r="D83" s="3" t="s">
        <v>25</v>
      </c>
      <c r="E83" s="3" t="s">
        <v>26</v>
      </c>
      <c r="F83" s="4"/>
    </row>
    <row r="84" spans="1:6" x14ac:dyDescent="0.25">
      <c r="A84" s="19"/>
      <c r="B84" s="14">
        <f>+B76+B80</f>
        <v>3</v>
      </c>
      <c r="C84" s="13">
        <f>+C76+C80</f>
        <v>0</v>
      </c>
      <c r="D84" s="14">
        <f>+D76+D80</f>
        <v>0</v>
      </c>
      <c r="E84" s="14">
        <f>+E76+E80</f>
        <v>1</v>
      </c>
      <c r="F84" s="4"/>
    </row>
    <row r="85" spans="1:6" x14ac:dyDescent="0.25">
      <c r="A85" s="4"/>
      <c r="B85" s="4"/>
      <c r="C85" s="4"/>
      <c r="D85" s="4"/>
      <c r="E85" s="4"/>
      <c r="F85" s="4"/>
    </row>
    <row r="86" spans="1:6" ht="21" customHeight="1" x14ac:dyDescent="0.35">
      <c r="A86" s="4"/>
      <c r="B86" s="21" t="s">
        <v>29</v>
      </c>
      <c r="C86" s="23"/>
      <c r="F86" s="4"/>
    </row>
    <row r="87" spans="1:6" x14ac:dyDescent="0.25">
      <c r="A87" s="4"/>
      <c r="B87" s="13" t="s">
        <v>30</v>
      </c>
      <c r="C87" s="13" t="s">
        <v>31</v>
      </c>
      <c r="F87" s="4"/>
    </row>
    <row r="88" spans="1:6" x14ac:dyDescent="0.25">
      <c r="A88" s="4"/>
      <c r="B88" s="13">
        <v>17</v>
      </c>
      <c r="C88" s="13">
        <v>3</v>
      </c>
      <c r="F88" s="4"/>
    </row>
    <row r="89" spans="1:6" x14ac:dyDescent="0.25">
      <c r="A89" s="19"/>
      <c r="B89" s="18"/>
      <c r="C89" s="2"/>
      <c r="D89" s="2"/>
      <c r="E89" s="17"/>
      <c r="F89" s="4"/>
    </row>
    <row r="90" spans="1:6" ht="21" x14ac:dyDescent="0.35">
      <c r="A90" s="19"/>
      <c r="B90" s="21" t="s">
        <v>29</v>
      </c>
      <c r="C90" s="23"/>
      <c r="D90" s="2"/>
      <c r="E90" s="17"/>
      <c r="F90" s="4"/>
    </row>
    <row r="91" spans="1:6" x14ac:dyDescent="0.25">
      <c r="A91" s="19"/>
      <c r="B91" s="13" t="s">
        <v>30</v>
      </c>
      <c r="C91" s="13" t="s">
        <v>31</v>
      </c>
      <c r="D91" s="2"/>
      <c r="E91" s="17"/>
      <c r="F91" s="4"/>
    </row>
    <row r="92" spans="1:6" x14ac:dyDescent="0.25">
      <c r="A92" s="19"/>
      <c r="B92" s="12">
        <v>9</v>
      </c>
      <c r="C92" s="13">
        <v>2</v>
      </c>
      <c r="D92" s="2"/>
      <c r="E92" s="17"/>
      <c r="F92" s="4"/>
    </row>
    <row r="93" spans="1:6" x14ac:dyDescent="0.25">
      <c r="A93" s="19"/>
      <c r="B93" s="18"/>
      <c r="C93" s="2"/>
      <c r="D93" s="2"/>
      <c r="E93" s="17"/>
      <c r="F93" s="4"/>
    </row>
    <row r="94" spans="1:6" ht="21" x14ac:dyDescent="0.35">
      <c r="A94" s="19"/>
      <c r="B94" s="26" t="s">
        <v>32</v>
      </c>
      <c r="C94" s="26"/>
      <c r="D94" s="2"/>
      <c r="E94" s="17"/>
      <c r="F94" s="4"/>
    </row>
    <row r="95" spans="1:6" x14ac:dyDescent="0.25">
      <c r="A95" s="19"/>
      <c r="B95" s="13" t="s">
        <v>30</v>
      </c>
      <c r="C95" s="13" t="s">
        <v>31</v>
      </c>
      <c r="D95" s="2"/>
      <c r="E95" s="17"/>
      <c r="F95" s="4"/>
    </row>
    <row r="96" spans="1:6" x14ac:dyDescent="0.25">
      <c r="A96" s="19"/>
      <c r="B96" s="13">
        <f>+B88+B92</f>
        <v>26</v>
      </c>
      <c r="C96" s="13">
        <f>+C88+C92</f>
        <v>5</v>
      </c>
      <c r="D96" s="2"/>
      <c r="E96" s="17"/>
      <c r="F96" s="4"/>
    </row>
    <row r="97" spans="1:6" x14ac:dyDescent="0.25">
      <c r="A97" s="4"/>
      <c r="B97" s="4"/>
      <c r="C97" s="4"/>
      <c r="D97" s="4"/>
      <c r="E97" s="4"/>
      <c r="F97" s="4"/>
    </row>
    <row r="98" spans="1:6" ht="21" customHeight="1" x14ac:dyDescent="0.35">
      <c r="A98" s="4"/>
      <c r="B98" s="21" t="s">
        <v>33</v>
      </c>
      <c r="C98" s="22"/>
      <c r="D98" s="22"/>
      <c r="E98" s="23"/>
      <c r="F98" s="4"/>
    </row>
    <row r="99" spans="1:6" x14ac:dyDescent="0.25">
      <c r="A99" s="4"/>
      <c r="B99" s="13" t="s">
        <v>34</v>
      </c>
      <c r="C99" s="13" t="s">
        <v>35</v>
      </c>
      <c r="D99" s="13" t="s">
        <v>36</v>
      </c>
      <c r="E99" s="13" t="s">
        <v>37</v>
      </c>
      <c r="F99" s="4"/>
    </row>
    <row r="100" spans="1:6" x14ac:dyDescent="0.25">
      <c r="A100" s="4"/>
      <c r="B100" s="13">
        <v>108</v>
      </c>
      <c r="C100" s="13">
        <v>11</v>
      </c>
      <c r="D100" s="13">
        <v>6</v>
      </c>
      <c r="E100" s="13">
        <v>48</v>
      </c>
      <c r="F100" s="4"/>
    </row>
    <row r="101" spans="1:6" x14ac:dyDescent="0.25">
      <c r="A101" s="19"/>
      <c r="B101" s="18"/>
      <c r="C101" s="2"/>
      <c r="D101" s="2"/>
      <c r="E101" s="17"/>
      <c r="F101" s="4"/>
    </row>
    <row r="102" spans="1:6" ht="21" x14ac:dyDescent="0.35">
      <c r="A102" s="19"/>
      <c r="B102" s="21" t="s">
        <v>38</v>
      </c>
      <c r="C102" s="22"/>
      <c r="D102" s="22"/>
      <c r="E102" s="23"/>
      <c r="F102" s="4"/>
    </row>
    <row r="103" spans="1:6" x14ac:dyDescent="0.25">
      <c r="A103" s="19"/>
      <c r="B103" s="13" t="s">
        <v>34</v>
      </c>
      <c r="C103" s="13" t="s">
        <v>35</v>
      </c>
      <c r="D103" s="13" t="s">
        <v>36</v>
      </c>
      <c r="E103" s="13" t="s">
        <v>37</v>
      </c>
      <c r="F103" s="4"/>
    </row>
    <row r="104" spans="1:6" x14ac:dyDescent="0.25">
      <c r="A104" s="19"/>
      <c r="B104" s="13">
        <f>290-6</f>
        <v>284</v>
      </c>
      <c r="C104" s="13">
        <v>11</v>
      </c>
      <c r="D104" s="13">
        <v>6</v>
      </c>
      <c r="E104" s="13">
        <v>117</v>
      </c>
      <c r="F104" s="4"/>
    </row>
    <row r="105" spans="1:6" x14ac:dyDescent="0.25">
      <c r="A105" s="19"/>
      <c r="B105" s="18"/>
      <c r="C105" s="2"/>
      <c r="D105" s="2"/>
      <c r="E105" s="17"/>
      <c r="F105" s="4"/>
    </row>
    <row r="106" spans="1:6" ht="21" x14ac:dyDescent="0.35">
      <c r="A106" s="19"/>
      <c r="B106" s="21" t="s">
        <v>39</v>
      </c>
      <c r="C106" s="22"/>
      <c r="D106" s="22"/>
      <c r="E106" s="23"/>
      <c r="F106" s="4"/>
    </row>
    <row r="107" spans="1:6" x14ac:dyDescent="0.25">
      <c r="A107" s="19"/>
      <c r="B107" s="13" t="s">
        <v>40</v>
      </c>
      <c r="C107" s="13" t="s">
        <v>35</v>
      </c>
      <c r="D107" s="13" t="s">
        <v>36</v>
      </c>
      <c r="E107" s="13" t="s">
        <v>37</v>
      </c>
      <c r="F107" s="4"/>
    </row>
    <row r="108" spans="1:6" x14ac:dyDescent="0.25">
      <c r="A108" s="19"/>
      <c r="B108" s="14">
        <f>B104</f>
        <v>284</v>
      </c>
      <c r="C108" s="14">
        <f>C104</f>
        <v>11</v>
      </c>
      <c r="D108" s="14">
        <f>D104</f>
        <v>6</v>
      </c>
      <c r="E108" s="14">
        <f>E104</f>
        <v>117</v>
      </c>
      <c r="F108" s="4"/>
    </row>
    <row r="109" spans="1:6" x14ac:dyDescent="0.25">
      <c r="A109" s="4"/>
      <c r="B109" s="4"/>
      <c r="C109" s="4"/>
      <c r="D109" s="4"/>
      <c r="E109" s="4"/>
      <c r="F109" s="4"/>
    </row>
    <row r="110" spans="1:6" ht="21" customHeight="1" x14ac:dyDescent="0.35">
      <c r="A110" s="4"/>
      <c r="B110" s="21" t="s">
        <v>41</v>
      </c>
      <c r="C110" s="22"/>
      <c r="D110" s="23"/>
      <c r="F110" s="4"/>
    </row>
    <row r="111" spans="1:6" x14ac:dyDescent="0.25">
      <c r="A111" s="4"/>
      <c r="B111" s="6" t="s">
        <v>42</v>
      </c>
      <c r="C111" s="6" t="s">
        <v>43</v>
      </c>
      <c r="D111" s="6" t="s">
        <v>44</v>
      </c>
      <c r="F111" s="4"/>
    </row>
    <row r="112" spans="1:6" x14ac:dyDescent="0.25">
      <c r="A112" s="4"/>
      <c r="B112" s="6">
        <v>23545</v>
      </c>
      <c r="C112" s="7">
        <v>11158</v>
      </c>
      <c r="D112" s="6">
        <v>10293</v>
      </c>
      <c r="F112" s="4"/>
    </row>
    <row r="113" spans="1:6" x14ac:dyDescent="0.25">
      <c r="A113" s="19"/>
      <c r="B113" s="18"/>
      <c r="C113" s="2"/>
      <c r="D113" s="2"/>
      <c r="E113" s="17"/>
      <c r="F113" s="4"/>
    </row>
    <row r="114" spans="1:6" ht="21" x14ac:dyDescent="0.35">
      <c r="A114" s="19"/>
      <c r="B114" s="21" t="s">
        <v>45</v>
      </c>
      <c r="C114" s="22"/>
      <c r="D114" s="23"/>
      <c r="E114" s="17"/>
      <c r="F114" s="4"/>
    </row>
    <row r="115" spans="1:6" x14ac:dyDescent="0.25">
      <c r="A115" s="19"/>
      <c r="B115" s="6" t="s">
        <v>42</v>
      </c>
      <c r="C115" s="6" t="s">
        <v>43</v>
      </c>
      <c r="D115" s="6" t="s">
        <v>44</v>
      </c>
      <c r="E115" s="17"/>
      <c r="F115" s="4"/>
    </row>
    <row r="116" spans="1:6" x14ac:dyDescent="0.25">
      <c r="A116" s="19"/>
      <c r="B116" s="6">
        <v>24265</v>
      </c>
      <c r="C116" s="9">
        <v>11587</v>
      </c>
      <c r="D116" s="10">
        <v>10618</v>
      </c>
      <c r="E116" s="17"/>
      <c r="F116" s="4"/>
    </row>
    <row r="117" spans="1:6" x14ac:dyDescent="0.25">
      <c r="A117" s="19"/>
      <c r="B117" s="18"/>
      <c r="C117" s="2"/>
      <c r="D117" s="2"/>
      <c r="E117" s="17"/>
      <c r="F117" s="4"/>
    </row>
    <row r="118" spans="1:6" ht="21" x14ac:dyDescent="0.35">
      <c r="A118" s="19"/>
      <c r="B118" s="21" t="s">
        <v>46</v>
      </c>
      <c r="C118" s="22"/>
      <c r="D118" s="23"/>
      <c r="E118" s="17"/>
      <c r="F118" s="4"/>
    </row>
    <row r="119" spans="1:6" x14ac:dyDescent="0.25">
      <c r="A119" s="19"/>
      <c r="B119" s="6" t="s">
        <v>42</v>
      </c>
      <c r="C119" s="6" t="s">
        <v>43</v>
      </c>
      <c r="D119" s="6" t="s">
        <v>44</v>
      </c>
      <c r="E119" s="17"/>
      <c r="F119" s="4"/>
    </row>
    <row r="120" spans="1:6" x14ac:dyDescent="0.25">
      <c r="A120" s="19"/>
      <c r="B120" s="6">
        <f>+B116</f>
        <v>24265</v>
      </c>
      <c r="C120" s="10">
        <f>+C141</f>
        <v>11587</v>
      </c>
      <c r="D120" s="10">
        <f>+D141</f>
        <v>10618</v>
      </c>
      <c r="E120" s="17"/>
      <c r="F120" s="4"/>
    </row>
    <row r="121" spans="1:6" x14ac:dyDescent="0.25">
      <c r="A121" s="4"/>
      <c r="B121" s="20"/>
      <c r="C121" s="20"/>
      <c r="D121" s="20"/>
      <c r="E121" s="20"/>
      <c r="F121" s="4"/>
    </row>
    <row r="122" spans="1:6" ht="21" customHeight="1" x14ac:dyDescent="0.35">
      <c r="A122" s="4"/>
      <c r="B122" s="21" t="s">
        <v>47</v>
      </c>
      <c r="C122" s="22"/>
      <c r="D122" s="22"/>
      <c r="E122" s="23"/>
      <c r="F122" s="4"/>
    </row>
    <row r="123" spans="1:6" ht="45.75" customHeight="1" x14ac:dyDescent="0.25">
      <c r="A123" s="4"/>
      <c r="B123" s="8" t="s">
        <v>48</v>
      </c>
      <c r="C123" s="8" t="s">
        <v>49</v>
      </c>
      <c r="D123" s="8" t="s">
        <v>50</v>
      </c>
      <c r="E123" s="8" t="s">
        <v>51</v>
      </c>
      <c r="F123" s="4"/>
    </row>
    <row r="124" spans="1:6" x14ac:dyDescent="0.25">
      <c r="A124" s="4"/>
      <c r="B124" s="6" t="s">
        <v>52</v>
      </c>
      <c r="C124" s="6">
        <v>52</v>
      </c>
      <c r="D124" s="6">
        <v>53</v>
      </c>
      <c r="E124" s="6">
        <v>139</v>
      </c>
      <c r="F124" s="4"/>
    </row>
    <row r="125" spans="1:6" x14ac:dyDescent="0.25">
      <c r="A125" s="4"/>
      <c r="B125" s="6" t="s">
        <v>53</v>
      </c>
      <c r="C125" s="6">
        <v>735</v>
      </c>
      <c r="D125" s="6">
        <v>542</v>
      </c>
      <c r="E125" s="6">
        <v>1277</v>
      </c>
      <c r="F125" s="4"/>
    </row>
    <row r="126" spans="1:6" x14ac:dyDescent="0.25">
      <c r="A126" s="4"/>
      <c r="B126" s="6" t="s">
        <v>54</v>
      </c>
      <c r="C126" s="6">
        <v>4878</v>
      </c>
      <c r="D126" s="6">
        <v>4962</v>
      </c>
      <c r="E126" s="6">
        <v>10261</v>
      </c>
      <c r="F126" s="4"/>
    </row>
    <row r="127" spans="1:6" x14ac:dyDescent="0.25">
      <c r="A127" s="4"/>
      <c r="B127" s="6" t="s">
        <v>55</v>
      </c>
      <c r="C127" s="6">
        <v>0</v>
      </c>
      <c r="D127" s="6">
        <v>0</v>
      </c>
      <c r="E127" s="6">
        <v>0</v>
      </c>
      <c r="F127" s="4"/>
    </row>
    <row r="128" spans="1:6" x14ac:dyDescent="0.25">
      <c r="A128" s="4"/>
      <c r="B128" s="6" t="s">
        <v>56</v>
      </c>
      <c r="C128" s="6">
        <v>4953</v>
      </c>
      <c r="D128" s="6">
        <v>4304</v>
      </c>
      <c r="E128" s="6">
        <v>9257</v>
      </c>
      <c r="F128" s="4"/>
    </row>
    <row r="129" spans="1:6" x14ac:dyDescent="0.25">
      <c r="A129" s="4"/>
      <c r="B129" s="6" t="s">
        <v>57</v>
      </c>
      <c r="C129" s="6">
        <v>540</v>
      </c>
      <c r="D129" s="6">
        <v>432</v>
      </c>
      <c r="E129" s="6">
        <v>2611</v>
      </c>
      <c r="F129" s="4"/>
    </row>
    <row r="130" spans="1:6" x14ac:dyDescent="0.25">
      <c r="A130" s="4"/>
      <c r="B130" s="6" t="s">
        <v>58</v>
      </c>
      <c r="C130" s="6">
        <f>+C124+C125+C126+C127+C128+C129</f>
        <v>11158</v>
      </c>
      <c r="D130" s="6">
        <f>+D124+D125+D126+D127+D128+D129</f>
        <v>10293</v>
      </c>
      <c r="E130" s="6">
        <f>+E124+E125+E126+E127+E128+E129</f>
        <v>23545</v>
      </c>
      <c r="F130" s="4"/>
    </row>
    <row r="131" spans="1:6" x14ac:dyDescent="0.25">
      <c r="A131" s="4"/>
      <c r="E131" s="5">
        <f>+C130+D130</f>
        <v>21451</v>
      </c>
      <c r="F131" s="4"/>
    </row>
    <row r="132" spans="1:6" x14ac:dyDescent="0.25">
      <c r="A132" s="4"/>
      <c r="F132" s="4"/>
    </row>
    <row r="133" spans="1:6" ht="21" x14ac:dyDescent="0.35">
      <c r="A133" s="4"/>
      <c r="B133" s="21" t="s">
        <v>59</v>
      </c>
      <c r="C133" s="22"/>
      <c r="D133" s="22"/>
      <c r="E133" s="23"/>
      <c r="F133" s="4"/>
    </row>
    <row r="134" spans="1:6" ht="30" x14ac:dyDescent="0.25">
      <c r="A134" s="4"/>
      <c r="B134" s="8" t="s">
        <v>48</v>
      </c>
      <c r="C134" s="8" t="s">
        <v>49</v>
      </c>
      <c r="D134" s="8" t="s">
        <v>50</v>
      </c>
      <c r="E134" s="8" t="s">
        <v>51</v>
      </c>
      <c r="F134" s="4"/>
    </row>
    <row r="135" spans="1:6" x14ac:dyDescent="0.25">
      <c r="A135" s="4"/>
      <c r="B135" s="6" t="s">
        <v>52</v>
      </c>
      <c r="C135" s="6">
        <v>52</v>
      </c>
      <c r="D135" s="6">
        <v>55</v>
      </c>
      <c r="E135" s="6">
        <v>107</v>
      </c>
      <c r="F135" s="4"/>
    </row>
    <row r="136" spans="1:6" x14ac:dyDescent="0.25">
      <c r="A136" s="4"/>
      <c r="B136" s="6" t="s">
        <v>53</v>
      </c>
      <c r="C136" s="6">
        <v>847</v>
      </c>
      <c r="D136" s="6">
        <v>572</v>
      </c>
      <c r="E136" s="6">
        <v>1419</v>
      </c>
      <c r="F136" s="4"/>
    </row>
    <row r="137" spans="1:6" x14ac:dyDescent="0.25">
      <c r="A137" s="4"/>
      <c r="B137" s="6" t="s">
        <v>54</v>
      </c>
      <c r="C137" s="6">
        <v>5100</v>
      </c>
      <c r="D137" s="6">
        <v>5282</v>
      </c>
      <c r="E137" s="6">
        <v>10803</v>
      </c>
      <c r="F137" s="4"/>
    </row>
    <row r="138" spans="1:6" x14ac:dyDescent="0.25">
      <c r="A138" s="4"/>
      <c r="B138" s="6" t="s">
        <v>60</v>
      </c>
      <c r="C138" s="6">
        <v>0</v>
      </c>
      <c r="D138" s="6">
        <v>0</v>
      </c>
      <c r="E138" s="6">
        <v>0</v>
      </c>
      <c r="F138" s="4"/>
    </row>
    <row r="139" spans="1:6" x14ac:dyDescent="0.25">
      <c r="A139" s="4"/>
      <c r="B139" s="6" t="s">
        <v>56</v>
      </c>
      <c r="C139" s="6">
        <v>5044</v>
      </c>
      <c r="D139" s="6">
        <v>4285</v>
      </c>
      <c r="E139" s="6">
        <v>9329</v>
      </c>
      <c r="F139" s="4"/>
    </row>
    <row r="140" spans="1:6" x14ac:dyDescent="0.25">
      <c r="A140" s="4"/>
      <c r="B140" s="6" t="s">
        <v>57</v>
      </c>
      <c r="C140" s="6">
        <v>544</v>
      </c>
      <c r="D140" s="6">
        <v>424</v>
      </c>
      <c r="E140" s="6">
        <v>2607</v>
      </c>
      <c r="F140" s="4"/>
    </row>
    <row r="141" spans="1:6" x14ac:dyDescent="0.25">
      <c r="A141" s="4"/>
      <c r="B141" s="6" t="s">
        <v>58</v>
      </c>
      <c r="C141" s="10">
        <f>SUM(C135:C140)</f>
        <v>11587</v>
      </c>
      <c r="D141" s="10">
        <f>SUM(D135:D140)</f>
        <v>10618</v>
      </c>
      <c r="E141" s="10">
        <f>SUM(E135:E140)</f>
        <v>24265</v>
      </c>
      <c r="F141" s="4"/>
    </row>
    <row r="142" spans="1:6" x14ac:dyDescent="0.25">
      <c r="A142" s="4"/>
      <c r="E142" s="11">
        <f>+C141+D141</f>
        <v>22205</v>
      </c>
      <c r="F142" s="4"/>
    </row>
    <row r="143" spans="1:6" x14ac:dyDescent="0.25">
      <c r="A143" s="4"/>
      <c r="F143" s="4"/>
    </row>
    <row r="144" spans="1:6" x14ac:dyDescent="0.25">
      <c r="A144" s="4"/>
      <c r="C144" s="5">
        <f>(116-142)/142</f>
        <v>-0.18309859154929578</v>
      </c>
      <c r="D144" s="5">
        <f>(26-142)/142</f>
        <v>-0.81690140845070425</v>
      </c>
      <c r="F144" s="4"/>
    </row>
    <row r="145" spans="1:6" x14ac:dyDescent="0.25">
      <c r="A145" s="4"/>
      <c r="C145" s="5">
        <f>(534-1003)/1003</f>
        <v>-0.46759720837487539</v>
      </c>
      <c r="D145" s="5">
        <f>(469-1003)/1003</f>
        <v>-0.53240279162512461</v>
      </c>
      <c r="F145" s="4"/>
    </row>
    <row r="146" spans="1:6" x14ac:dyDescent="0.25">
      <c r="A146" s="4"/>
      <c r="C146" s="5">
        <f>(2579-6498)/6498</f>
        <v>-0.60310864881502002</v>
      </c>
      <c r="D146" s="5">
        <f>(3919-6498)/6498</f>
        <v>-0.39689135118497998</v>
      </c>
      <c r="F146" s="4"/>
    </row>
    <row r="147" spans="1:6" x14ac:dyDescent="0.25">
      <c r="A147" s="4"/>
      <c r="C147" s="5">
        <f>-1-D147</f>
        <v>-0.49047457082786738</v>
      </c>
      <c r="D147" s="5">
        <f>(+D144+D145+D146+D148+D149)/5</f>
        <v>-0.50952542917213262</v>
      </c>
      <c r="F147" s="4"/>
    </row>
    <row r="148" spans="1:6" x14ac:dyDescent="0.25">
      <c r="A148" s="4"/>
      <c r="C148" s="5">
        <f>(3456-9994)/9994</f>
        <v>-0.65419251550930557</v>
      </c>
      <c r="D148" s="5">
        <f>(6538-9994)/9994</f>
        <v>-0.34580748449069443</v>
      </c>
      <c r="F148" s="4"/>
    </row>
    <row r="149" spans="1:6" x14ac:dyDescent="0.25">
      <c r="A149" s="4"/>
      <c r="C149" s="5">
        <f>(960-2107)/2107</f>
        <v>-0.54437588989084007</v>
      </c>
      <c r="D149" s="5">
        <f>(1147-2107)/2107</f>
        <v>-0.45562411010915993</v>
      </c>
      <c r="F149" s="4"/>
    </row>
    <row r="150" spans="1:6" x14ac:dyDescent="0.25">
      <c r="A150" s="4"/>
      <c r="B150" s="4"/>
      <c r="C150" s="4"/>
      <c r="D150" s="4"/>
      <c r="E150" s="4"/>
      <c r="F150" s="4"/>
    </row>
  </sheetData>
  <mergeCells count="32">
    <mergeCell ref="B46:D46"/>
    <mergeCell ref="B2:C2"/>
    <mergeCell ref="B6:C6"/>
    <mergeCell ref="B10:C10"/>
    <mergeCell ref="B14:C14"/>
    <mergeCell ref="B18:C18"/>
    <mergeCell ref="B22:C22"/>
    <mergeCell ref="B26:D26"/>
    <mergeCell ref="B30:D30"/>
    <mergeCell ref="B34:D34"/>
    <mergeCell ref="B38:D38"/>
    <mergeCell ref="B42:D42"/>
    <mergeCell ref="B94:C94"/>
    <mergeCell ref="B50:C50"/>
    <mergeCell ref="B54:C54"/>
    <mergeCell ref="B58:C58"/>
    <mergeCell ref="B62:D62"/>
    <mergeCell ref="B66:D66"/>
    <mergeCell ref="B70:D70"/>
    <mergeCell ref="B74:E74"/>
    <mergeCell ref="B78:E78"/>
    <mergeCell ref="B82:E82"/>
    <mergeCell ref="B86:C86"/>
    <mergeCell ref="B90:C90"/>
    <mergeCell ref="B122:E122"/>
    <mergeCell ref="B133:E133"/>
    <mergeCell ref="B98:E98"/>
    <mergeCell ref="B102:E102"/>
    <mergeCell ref="B106:E106"/>
    <mergeCell ref="B110:D110"/>
    <mergeCell ref="B114:D114"/>
    <mergeCell ref="B118:D1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Abril Junio 2022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Richard Perez</dc:creator>
  <cp:keywords/>
  <dc:description/>
  <cp:lastModifiedBy>Jorge Michelen </cp:lastModifiedBy>
  <cp:revision/>
  <dcterms:created xsi:type="dcterms:W3CDTF">2017-07-12T13:54:00Z</dcterms:created>
  <dcterms:modified xsi:type="dcterms:W3CDTF">2022-09-06T19:42:39Z</dcterms:modified>
  <cp:category/>
  <cp:contentStatus/>
</cp:coreProperties>
</file>