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0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hidePivotFieldList="1"/>
  <mc:AlternateContent xmlns:mc="http://schemas.openxmlformats.org/markup-compatibility/2006">
    <mc:Choice Requires="x15">
      <x15ac:absPath xmlns:x15ac="http://schemas.microsoft.com/office/spreadsheetml/2010/11/ac" url="C:\Users\therrera\Desktop\Estadisticas institicional\Oct-Dic 22\"/>
    </mc:Choice>
  </mc:AlternateContent>
  <xr:revisionPtr revIDLastSave="0" documentId="8_{371712B8-8B0C-415A-9A0B-4C9522BF96AB}" xr6:coauthVersionLast="36" xr6:coauthVersionMax="36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Enero Marzo 2022" sheetId="7" r:id="rId1"/>
    <sheet name="Abril Junio 2022" sheetId="8" r:id="rId2"/>
    <sheet name="Oct Dic 2022" sheetId="10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0" l="1"/>
  <c r="B15" i="10"/>
  <c r="D69" i="10" l="1"/>
  <c r="C69" i="10"/>
  <c r="D68" i="10"/>
  <c r="C68" i="10"/>
  <c r="D66" i="10"/>
  <c r="C66" i="10"/>
  <c r="D65" i="10"/>
  <c r="C65" i="10"/>
  <c r="D64" i="10"/>
  <c r="C64" i="10"/>
  <c r="E61" i="10"/>
  <c r="B50" i="10" s="1"/>
  <c r="D61" i="10"/>
  <c r="C61" i="10"/>
  <c r="C50" i="10" s="1"/>
  <c r="D50" i="10" l="1"/>
  <c r="E63" i="10"/>
  <c r="D67" i="10"/>
  <c r="C67" i="10" s="1"/>
  <c r="E62" i="10"/>
  <c r="B92" i="8" l="1"/>
  <c r="B68" i="7" l="1"/>
  <c r="B72" i="7" s="1"/>
  <c r="B64" i="8" l="1"/>
  <c r="B72" i="8" s="1"/>
  <c r="C20" i="8" l="1"/>
  <c r="C24" i="8" s="1"/>
  <c r="B20" i="8"/>
  <c r="B24" i="8" s="1"/>
  <c r="C8" i="8"/>
  <c r="C12" i="8" s="1"/>
  <c r="B8" i="8"/>
  <c r="B12" i="8" s="1"/>
  <c r="D149" i="8"/>
  <c r="C149" i="8"/>
  <c r="D148" i="8"/>
  <c r="C148" i="8"/>
  <c r="D146" i="8"/>
  <c r="C146" i="8"/>
  <c r="D145" i="8"/>
  <c r="D147" i="8" s="1"/>
  <c r="C147" i="8" s="1"/>
  <c r="C145" i="8"/>
  <c r="D144" i="8"/>
  <c r="C144" i="8"/>
  <c r="E141" i="8"/>
  <c r="D141" i="8"/>
  <c r="C141" i="8"/>
  <c r="E142" i="8" s="1"/>
  <c r="E130" i="8"/>
  <c r="D130" i="8"/>
  <c r="C130" i="8"/>
  <c r="E131" i="8" s="1"/>
  <c r="D120" i="8"/>
  <c r="C120" i="8"/>
  <c r="B120" i="8"/>
  <c r="E108" i="8"/>
  <c r="D108" i="8"/>
  <c r="C108" i="8"/>
  <c r="B104" i="8"/>
  <c r="B108" i="8" s="1"/>
  <c r="C96" i="8"/>
  <c r="B96" i="8"/>
  <c r="E84" i="8"/>
  <c r="D84" i="8"/>
  <c r="C84" i="8"/>
  <c r="B84" i="8"/>
  <c r="D72" i="8"/>
  <c r="C72" i="8"/>
  <c r="C56" i="8"/>
  <c r="C60" i="8" s="1"/>
  <c r="B56" i="8"/>
  <c r="B60" i="8" s="1"/>
  <c r="C48" i="8"/>
  <c r="B48" i="8"/>
  <c r="D44" i="8"/>
  <c r="D48" i="8" s="1"/>
  <c r="D36" i="8"/>
  <c r="C36" i="8"/>
  <c r="B36" i="8"/>
  <c r="D149" i="7"/>
  <c r="C149" i="7"/>
  <c r="D148" i="7"/>
  <c r="C148" i="7"/>
  <c r="D146" i="7"/>
  <c r="C146" i="7"/>
  <c r="D145" i="7"/>
  <c r="C145" i="7"/>
  <c r="D144" i="7"/>
  <c r="C144" i="7"/>
  <c r="E141" i="7"/>
  <c r="D141" i="7"/>
  <c r="D120" i="7" s="1"/>
  <c r="C141" i="7"/>
  <c r="C120" i="7" s="1"/>
  <c r="E130" i="7"/>
  <c r="D130" i="7"/>
  <c r="C130" i="7"/>
  <c r="B120" i="7"/>
  <c r="E108" i="7"/>
  <c r="D108" i="7"/>
  <c r="C108" i="7"/>
  <c r="B104" i="7"/>
  <c r="B108" i="7" s="1"/>
  <c r="C96" i="7"/>
  <c r="B96" i="7"/>
  <c r="E84" i="7"/>
  <c r="D84" i="7"/>
  <c r="C84" i="7"/>
  <c r="B84" i="7"/>
  <c r="D72" i="7"/>
  <c r="C72" i="7"/>
  <c r="C56" i="7"/>
  <c r="C60" i="7" s="1"/>
  <c r="B56" i="7"/>
  <c r="B60" i="7" s="1"/>
  <c r="C48" i="7"/>
  <c r="B48" i="7"/>
  <c r="D48" i="7"/>
  <c r="D36" i="7"/>
  <c r="C36" i="7"/>
  <c r="B36" i="7"/>
  <c r="C24" i="7"/>
  <c r="B24" i="7"/>
  <c r="C12" i="7"/>
  <c r="B12" i="7"/>
  <c r="D147" i="7" l="1"/>
  <c r="C147" i="7" s="1"/>
  <c r="E131" i="7"/>
  <c r="E142" i="7"/>
</calcChain>
</file>

<file path=xl/sharedStrings.xml><?xml version="1.0" encoding="utf-8"?>
<sst xmlns="http://schemas.openxmlformats.org/spreadsheetml/2006/main" count="328" uniqueCount="101">
  <si>
    <t>Industrias Nuevas Calificadas</t>
  </si>
  <si>
    <t>Registros Asignados</t>
  </si>
  <si>
    <t>Registros Actualizados</t>
  </si>
  <si>
    <t>Proyectos Pre-Incubados</t>
  </si>
  <si>
    <t>Proyectos Incubados</t>
  </si>
  <si>
    <t>Proyectos en Aceleración</t>
  </si>
  <si>
    <t>Cantidad de Capacitaciones</t>
  </si>
  <si>
    <t>Cantidad de Industrias</t>
  </si>
  <si>
    <t>Personas Capacitadas</t>
  </si>
  <si>
    <t xml:space="preserve">Industriales Sensibilizados </t>
  </si>
  <si>
    <t>Empresas Asistidas</t>
  </si>
  <si>
    <t>Cantidad de acciones para fortalecer los Encadenamientos Productivos</t>
  </si>
  <si>
    <t>Cantidad de capacitaciones de Encadenamiento Productivo</t>
  </si>
  <si>
    <t>Cantidad de sensibilizaciones a grupos asociativos</t>
  </si>
  <si>
    <t>Número de Grupos Asociativos en gestación</t>
  </si>
  <si>
    <t>Cantidad de Asistencias</t>
  </si>
  <si>
    <t>Naves ocupadas</t>
  </si>
  <si>
    <t>Naves recuperadas</t>
  </si>
  <si>
    <t>Naves próximas a recuperar</t>
  </si>
  <si>
    <t>Solicitudes de naves</t>
  </si>
  <si>
    <t>Total de empleos directos</t>
  </si>
  <si>
    <t>Empleados masculinos</t>
  </si>
  <si>
    <t>Empleadas femeninas</t>
  </si>
  <si>
    <t>Suma de Cantidad de Empleos directos creados (femenino)</t>
  </si>
  <si>
    <t>Suma de Cantidad de Empleos directos creados (masculino)</t>
  </si>
  <si>
    <t>Suma de Cantidad de Empleos directos creados (total)</t>
  </si>
  <si>
    <t>SANTO DOMINGO ESTE</t>
  </si>
  <si>
    <t>SANTO DOMINGO OESTE</t>
  </si>
  <si>
    <t>ZONA ESTE</t>
  </si>
  <si>
    <t>ZONA NOR OESTE</t>
  </si>
  <si>
    <t>ZONA NORTE</t>
  </si>
  <si>
    <t>ZONA SUR</t>
  </si>
  <si>
    <t>Total general</t>
  </si>
  <si>
    <t>Región</t>
  </si>
  <si>
    <t>ZONA NORDESTE</t>
  </si>
  <si>
    <t xml:space="preserve">Renovación de Calificación </t>
  </si>
  <si>
    <t>Industrias Calificadas enero - febrero 2022</t>
  </si>
  <si>
    <t>Industrias Calificadas marzo 2022</t>
  </si>
  <si>
    <t>Registros Industriales marzo  2022</t>
  </si>
  <si>
    <t>Registros Industriales enero - febrero 2022</t>
  </si>
  <si>
    <t>Programa Naciónal de Capacitación para la Industria Manufacturera ene-feb. 2022</t>
  </si>
  <si>
    <t>Programa Naciónal de Capacitación para la Industria Manufacturera mar-abr. /2 2022</t>
  </si>
  <si>
    <t>Asistencias Técnica en Mejoras Continuas enero - febrero 2022</t>
  </si>
  <si>
    <t>Asistencias a las Industrias Manufactureras enero - febrero 2022</t>
  </si>
  <si>
    <t>Asistencias Técnica en Mejoras Continuas marzo - abril /2 2022</t>
  </si>
  <si>
    <t>Asistencias a las Industrias Manufactureras marzo - abril 2022</t>
  </si>
  <si>
    <t>Actividades de Encadenamiento Productivo enero - febrero 2022</t>
  </si>
  <si>
    <t>Actividades de Encadenamiento Productivo marzo - abril 2022</t>
  </si>
  <si>
    <t>Cantidad de Contratos Firmados enero - febrero 2022</t>
  </si>
  <si>
    <t>Ocupación y demanda de naves en parques y distritos industriales enero - febrero 2022</t>
  </si>
  <si>
    <t>Empleos Directos Generados enero - febrero 2022</t>
  </si>
  <si>
    <t>Cantidad de empleos directos por sexo y región enero - febrero 2022</t>
  </si>
  <si>
    <t>Cantidad de empleos directos por sexo y región marzo 2022 (estimado)</t>
  </si>
  <si>
    <t>Empleos Directos Generados enero - marzo 2022 (estimados)</t>
  </si>
  <si>
    <t>Actividades de Encadenamiento Productivo enero - marzo 2022</t>
  </si>
  <si>
    <t>Registros Industriales enero - marzo 2022</t>
  </si>
  <si>
    <t>Industrias Calificadas enero - marzo 2022</t>
  </si>
  <si>
    <t>Cantidad de Proyectos Centro de Incubación y Aceleración enero - marzo 2022</t>
  </si>
  <si>
    <t>Asistencias Técnica en Mejoras Continuas enero - marzo 2022</t>
  </si>
  <si>
    <t>Asistencias a las Industrias Manufactureras enero - marzo 2022</t>
  </si>
  <si>
    <t>Cantidad de Contratos Firmados enero - marzo 2022</t>
  </si>
  <si>
    <t>Solicitudes de Nuevos Arrendamientos en Zonas Francas</t>
  </si>
  <si>
    <t>Solicitudes de Renovación de Contratos en Zonas Francas</t>
  </si>
  <si>
    <t>Empleos Directos Generados marzo 2022</t>
  </si>
  <si>
    <t>Ocupación y demanda de naves y locales en parques y distritos industriales enero - marzo 2022</t>
  </si>
  <si>
    <t>Naves y locales ocupados (de 389)</t>
  </si>
  <si>
    <t>Ocupación y demanda de naves y locales en parques y distritos industriales marzo 2022</t>
  </si>
  <si>
    <t>Programa Nacional de Capacitación para la Industria Manufacturera ene-mar. 2022</t>
  </si>
  <si>
    <t>Industrias Calificadas abril 2022</t>
  </si>
  <si>
    <t>Industrias Calificadas mayo - junio 2022</t>
  </si>
  <si>
    <t>Registros Industriales abril 2022</t>
  </si>
  <si>
    <t>Registros Industriales mayo - junio  2022</t>
  </si>
  <si>
    <t>Cantidad de Proyectos Centro de Incubación y Aceleración mayo - junio  2022</t>
  </si>
  <si>
    <t>Cantidad de Proyectos Centro de Incubación y Aceleración abril 2022</t>
  </si>
  <si>
    <t>Industrias Calificadas abril - junio 2022</t>
  </si>
  <si>
    <t>Registros Industriales abril - junio 2022</t>
  </si>
  <si>
    <t>Cantidad de Proyectos Centro de Incubación y Aceleración abril - junio 2022</t>
  </si>
  <si>
    <t>Programa Naciónal de Capacitación para la Industria Manufacturera may-jun 2022</t>
  </si>
  <si>
    <t>Programa Nacional de Capacitación para la Industria Manufacturera abr-jun. 2022</t>
  </si>
  <si>
    <t>Cantidad de Proyectos Centro de Incubación y Aceleración abr 2022</t>
  </si>
  <si>
    <t>Cantidad de Proyectos Centro de Incubación y Aceleración may-jun  2022</t>
  </si>
  <si>
    <t>Asistencias a las Industrias Manufactureras abril 2022</t>
  </si>
  <si>
    <t>Asistencias a las Industrias Manufactureras mayo - junio 2022</t>
  </si>
  <si>
    <t>Asistencias a las Industrias Manufactureras abril  - junio 2022</t>
  </si>
  <si>
    <t>Actividades de Encadenamiento Productivo abril 2022</t>
  </si>
  <si>
    <t>Actividades de Encadenamiento Productivo mayo-junio 2022</t>
  </si>
  <si>
    <t>Actividades de Encadenamiento Productivo abril - junio 2022</t>
  </si>
  <si>
    <t>Madres Solteras</t>
  </si>
  <si>
    <t>Suma Masc+Fem</t>
  </si>
  <si>
    <t>Industrias Calificadas octubre - diciembre 2022</t>
  </si>
  <si>
    <t>Registros Industriales octubre - diciembre 2022</t>
  </si>
  <si>
    <t>Cantidad de Proyectos Centro de Incubación y Aceleración octubre - diciembre 2022</t>
  </si>
  <si>
    <t>Programa Nacional de Capacitación para la Industria Manufacturera octubre - diciembre 2022</t>
  </si>
  <si>
    <t>Asistencias Técnica en Mejoras Continuas octubre - diciembre 2022</t>
  </si>
  <si>
    <t>Asistencias a las Industrias Manufactureras octubre - diciembre 2022</t>
  </si>
  <si>
    <t>Actividades de Encadenamiento Productivo octubre - diciembre 2022</t>
  </si>
  <si>
    <t>Solicitudes de Arrendamiento y Renovaciones octubre - diciembre 2022</t>
  </si>
  <si>
    <t>Ocupación y demanda de naves y locales en parques y distritos industriales octubre - diciembre 2022</t>
  </si>
  <si>
    <t>Empleos Directos Generados octubre - diciembre 2022 (estimados)</t>
  </si>
  <si>
    <t>Cantidad de empleos directos por sexo y región diciembre 2022(estimado)</t>
  </si>
  <si>
    <t>Naves y locales ocupados (de 408)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</si>
</sst>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/>
              <a:t>Industrias Calificadas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'Enero Marzo 2022'!$B$11:$C$11</c:f>
              <c:strCache>
                <c:ptCount val="2"/>
                <c:pt idx="0">
                  <c:v>Industrias Nuevas Calificadas</c:v>
                </c:pt>
                <c:pt idx="1">
                  <c:v>Renovación de Calificación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0"/>
              <c:layout>
                <c:manualLayout>
                  <c:x val="-1.8779342723005039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C5-4E08-9F4F-18A5D19C575B}"/>
                </c:ext>
              </c:extLst>
            </c:dLbl>
            <c:dLbl>
              <c:idx val="1"/>
              <c:layout>
                <c:manualLayout>
                  <c:x val="1.8779342723004694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C5-4E08-9F4F-18A5D19C5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Marzo 2022'!$B$11:$C$11</c:f>
              <c:strCache>
                <c:ptCount val="2"/>
                <c:pt idx="0">
                  <c:v>Industrias Nuevas Calificadas</c:v>
                </c:pt>
                <c:pt idx="1">
                  <c:v>Renovación de Calificación </c:v>
                </c:pt>
              </c:strCache>
            </c:strRef>
          </c:cat>
          <c:val>
            <c:numRef>
              <c:f>'Enero Marzo 2022'!$B$12:$C$12</c:f>
              <c:numCache>
                <c:formatCode>General</c:formatCode>
                <c:ptCount val="2"/>
                <c:pt idx="0">
                  <c:v>14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C5-4E08-9F4F-18A5D19C57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2096164544"/>
        <c:axId val="2096169440"/>
        <c:axId val="0"/>
      </c:bar3DChart>
      <c:catAx>
        <c:axId val="209616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DO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69440"/>
        <c:crosses val="autoZero"/>
        <c:auto val="1"/>
        <c:lblAlgn val="ctr"/>
        <c:lblOffset val="100"/>
        <c:noMultiLvlLbl val="0"/>
      </c:catAx>
      <c:valAx>
        <c:axId val="2096169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6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Cantidad de empleos directos por sexo y región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'Enero Marzo 2022'!$E$134</c:f>
              <c:strCache>
                <c:ptCount val="1"/>
                <c:pt idx="0">
                  <c:v>Suma de Cantidad de Empleos directos creados (total)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-0.214326151114511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92-4B76-850B-E0FFFAA5459D}"/>
                </c:ext>
              </c:extLst>
            </c:dLbl>
            <c:dLbl>
              <c:idx val="1"/>
              <c:layout>
                <c:manualLayout>
                  <c:x val="-4.3951327980119858E-17"/>
                  <c:y val="-0.21757351704048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92-4B76-850B-E0FFFAA5459D}"/>
                </c:ext>
              </c:extLst>
            </c:dLbl>
            <c:dLbl>
              <c:idx val="2"/>
              <c:layout>
                <c:manualLayout>
                  <c:x val="0"/>
                  <c:y val="-0.292262933337969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92-4B76-850B-E0FFFAA5459D}"/>
                </c:ext>
              </c:extLst>
            </c:dLbl>
            <c:dLbl>
              <c:idx val="3"/>
              <c:layout>
                <c:manualLayout>
                  <c:x val="-8.7902655960239715E-17"/>
                  <c:y val="-0.12664727111312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92-4B76-850B-E0FFFAA5459D}"/>
                </c:ext>
              </c:extLst>
            </c:dLbl>
            <c:dLbl>
              <c:idx val="4"/>
              <c:layout>
                <c:manualLayout>
                  <c:x val="0"/>
                  <c:y val="-0.311747128893834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92-4B76-850B-E0FFFAA5459D}"/>
                </c:ext>
              </c:extLst>
            </c:dLbl>
            <c:dLbl>
              <c:idx val="5"/>
              <c:layout>
                <c:manualLayout>
                  <c:x val="0"/>
                  <c:y val="-0.253294542226240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92-4B76-850B-E0FFFAA5459D}"/>
                </c:ext>
              </c:extLst>
            </c:dLbl>
            <c:dLbl>
              <c:idx val="6"/>
              <c:layout>
                <c:manualLayout>
                  <c:x val="0"/>
                  <c:y val="-0.386436545191315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92-4B76-850B-E0FFFAA545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'Enero Marzo 2022'!$E$135:$E$141</c:f>
              <c:numCache>
                <c:formatCode>General</c:formatCode>
                <c:ptCount val="7"/>
                <c:pt idx="0">
                  <c:v>107</c:v>
                </c:pt>
                <c:pt idx="1">
                  <c:v>1419</c:v>
                </c:pt>
                <c:pt idx="2">
                  <c:v>10803</c:v>
                </c:pt>
                <c:pt idx="3">
                  <c:v>0</c:v>
                </c:pt>
                <c:pt idx="4">
                  <c:v>9329</c:v>
                </c:pt>
                <c:pt idx="5">
                  <c:v>2607</c:v>
                </c:pt>
                <c:pt idx="6" formatCode="0">
                  <c:v>24265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92-4B76-850B-E0FFFAA545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38832096"/>
        <c:axId val="989026240"/>
      </c:areaChart>
      <c:barChart>
        <c:barDir val="col"/>
        <c:grouping val="clustered"/>
        <c:varyColors val="0"/>
        <c:ser>
          <c:idx val="0"/>
          <c:order val="0"/>
          <c:tx>
            <c:strRef>
              <c:f>'Enero Marzo 2022'!$C$134</c:f>
              <c:strCache>
                <c:ptCount val="1"/>
                <c:pt idx="0">
                  <c:v>Suma de Cantidad de Empleos directos creados (femenino)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169051733351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92-4B76-850B-E0FFFAA5459D}"/>
                </c:ext>
              </c:extLst>
            </c:dLbl>
            <c:dLbl>
              <c:idx val="1"/>
              <c:layout>
                <c:manualLayout>
                  <c:x val="-4.3951327980119858E-17"/>
                  <c:y val="-0.103915709631278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92-4B76-850B-E0FFFAA5459D}"/>
                </c:ext>
              </c:extLst>
            </c:dLbl>
            <c:dLbl>
              <c:idx val="2"/>
              <c:layout>
                <c:manualLayout>
                  <c:x val="0"/>
                  <c:y val="-0.139636734817030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92-4B76-850B-E0FFFAA5459D}"/>
                </c:ext>
              </c:extLst>
            </c:dLbl>
            <c:dLbl>
              <c:idx val="3"/>
              <c:layout>
                <c:manualLayout>
                  <c:x val="0"/>
                  <c:y val="-0.136389368891052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92-4B76-850B-E0FFFAA5459D}"/>
                </c:ext>
              </c:extLst>
            </c:dLbl>
            <c:dLbl>
              <c:idx val="4"/>
              <c:layout>
                <c:manualLayout>
                  <c:x val="0"/>
                  <c:y val="-0.152626198520939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92-4B76-850B-E0FFFAA5459D}"/>
                </c:ext>
              </c:extLst>
            </c:dLbl>
            <c:dLbl>
              <c:idx val="5"/>
              <c:layout>
                <c:manualLayout>
                  <c:x val="-8.7902655960239715E-17"/>
                  <c:y val="-0.15912093037289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92-4B76-850B-E0FFFAA5459D}"/>
                </c:ext>
              </c:extLst>
            </c:dLbl>
            <c:dLbl>
              <c:idx val="6"/>
              <c:layout>
                <c:manualLayout>
                  <c:x val="0"/>
                  <c:y val="-0.21757351704048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92-4B76-850B-E0FFFAA545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5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Marzo 2022'!$B$135:$B$141</c:f>
              <c:strCache>
                <c:ptCount val="7"/>
                <c:pt idx="0">
                  <c:v>SANTO DOMINGO ESTE</c:v>
                </c:pt>
                <c:pt idx="1">
                  <c:v>SANTO DOMINGO OESTE</c:v>
                </c:pt>
                <c:pt idx="2">
                  <c:v>ZONA NORTE</c:v>
                </c:pt>
                <c:pt idx="3">
                  <c:v>ZONA NORDESTE</c:v>
                </c:pt>
                <c:pt idx="4">
                  <c:v>ZONA ESTE</c:v>
                </c:pt>
                <c:pt idx="5">
                  <c:v>ZONA SUR</c:v>
                </c:pt>
                <c:pt idx="6">
                  <c:v>Total general</c:v>
                </c:pt>
              </c:strCache>
            </c:strRef>
          </c:cat>
          <c:val>
            <c:numRef>
              <c:f>'Enero Marzo 2022'!$C$135:$C$141</c:f>
              <c:numCache>
                <c:formatCode>General</c:formatCode>
                <c:ptCount val="7"/>
                <c:pt idx="0">
                  <c:v>52</c:v>
                </c:pt>
                <c:pt idx="1">
                  <c:v>847</c:v>
                </c:pt>
                <c:pt idx="2">
                  <c:v>5100</c:v>
                </c:pt>
                <c:pt idx="3">
                  <c:v>0</c:v>
                </c:pt>
                <c:pt idx="4">
                  <c:v>5044</c:v>
                </c:pt>
                <c:pt idx="5">
                  <c:v>544</c:v>
                </c:pt>
                <c:pt idx="6" formatCode="0">
                  <c:v>11587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92-4B76-850B-E0FFFAA5459D}"/>
            </c:ext>
          </c:extLst>
        </c:ser>
        <c:ser>
          <c:idx val="1"/>
          <c:order val="1"/>
          <c:tx>
            <c:strRef>
              <c:f>'Enero Marzo 2022'!$D$134</c:f>
              <c:strCache>
                <c:ptCount val="1"/>
                <c:pt idx="0">
                  <c:v>Suma de Cantidad de Empleos directos creados (masculino)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975663990059929E-17"/>
                  <c:y val="-0.116905173335188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92-4B76-850B-E0FFFAA5459D}"/>
                </c:ext>
              </c:extLst>
            </c:dLbl>
            <c:dLbl>
              <c:idx val="1"/>
              <c:layout>
                <c:manualLayout>
                  <c:x val="0"/>
                  <c:y val="-0.100668343705300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92-4B76-850B-E0FFFAA5459D}"/>
                </c:ext>
              </c:extLst>
            </c:dLbl>
            <c:dLbl>
              <c:idx val="2"/>
              <c:layout>
                <c:manualLayout>
                  <c:x val="0"/>
                  <c:y val="-0.17211039407680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92-4B76-850B-E0FFFAA5459D}"/>
                </c:ext>
              </c:extLst>
            </c:dLbl>
            <c:dLbl>
              <c:idx val="3"/>
              <c:layout>
                <c:manualLayout>
                  <c:x val="0"/>
                  <c:y val="-0.133142002965075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92-4B76-850B-E0FFFAA5459D}"/>
                </c:ext>
              </c:extLst>
            </c:dLbl>
            <c:dLbl>
              <c:idx val="4"/>
              <c:layout>
                <c:manualLayout>
                  <c:x val="-8.7902655960239715E-17"/>
                  <c:y val="-0.21107878518853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92-4B76-850B-E0FFFAA5459D}"/>
                </c:ext>
              </c:extLst>
            </c:dLbl>
            <c:dLbl>
              <c:idx val="5"/>
              <c:layout>
                <c:manualLayout>
                  <c:x val="0"/>
                  <c:y val="-0.162368296298872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92-4B76-850B-E0FFFAA5459D}"/>
                </c:ext>
              </c:extLst>
            </c:dLbl>
            <c:dLbl>
              <c:idx val="6"/>
              <c:layout>
                <c:manualLayout>
                  <c:x val="-1.7580531192047943E-16"/>
                  <c:y val="-0.311747128893834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92-4B76-850B-E0FFFAA545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2">
                          <a:lumMod val="7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Marzo 2022'!$B$135:$B$141</c:f>
              <c:strCache>
                <c:ptCount val="7"/>
                <c:pt idx="0">
                  <c:v>SANTO DOMINGO ESTE</c:v>
                </c:pt>
                <c:pt idx="1">
                  <c:v>SANTO DOMINGO OESTE</c:v>
                </c:pt>
                <c:pt idx="2">
                  <c:v>ZONA NORTE</c:v>
                </c:pt>
                <c:pt idx="3">
                  <c:v>ZONA NORDESTE</c:v>
                </c:pt>
                <c:pt idx="4">
                  <c:v>ZONA ESTE</c:v>
                </c:pt>
                <c:pt idx="5">
                  <c:v>ZONA SUR</c:v>
                </c:pt>
                <c:pt idx="6">
                  <c:v>Total general</c:v>
                </c:pt>
              </c:strCache>
            </c:strRef>
          </c:cat>
          <c:val>
            <c:numRef>
              <c:f>'Enero Marzo 2022'!$D$135:$D$141</c:f>
              <c:numCache>
                <c:formatCode>General</c:formatCode>
                <c:ptCount val="7"/>
                <c:pt idx="0">
                  <c:v>55</c:v>
                </c:pt>
                <c:pt idx="1">
                  <c:v>572</c:v>
                </c:pt>
                <c:pt idx="2">
                  <c:v>5282</c:v>
                </c:pt>
                <c:pt idx="3">
                  <c:v>0</c:v>
                </c:pt>
                <c:pt idx="4">
                  <c:v>4285</c:v>
                </c:pt>
                <c:pt idx="5">
                  <c:v>424</c:v>
                </c:pt>
                <c:pt idx="6" formatCode="0">
                  <c:v>10618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692-4B76-850B-E0FFFAA545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38832096"/>
        <c:axId val="989026240"/>
      </c:barChart>
      <c:catAx>
        <c:axId val="103883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DO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026240"/>
        <c:crosses val="autoZero"/>
        <c:auto val="1"/>
        <c:lblAlgn val="ctr"/>
        <c:lblOffset val="100"/>
        <c:noMultiLvlLbl val="0"/>
      </c:catAx>
      <c:valAx>
        <c:axId val="98902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83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793818383526935E-3"/>
          <c:y val="0.85222183753862957"/>
          <c:w val="0.98404114193853631"/>
          <c:h val="0.128293966905505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s-DO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/>
              <a:t>Industrias Calificadas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'Abril Junio 2022'!$B$11:$C$11</c:f>
              <c:strCache>
                <c:ptCount val="2"/>
                <c:pt idx="0">
                  <c:v>Industrias Nuevas Calificadas</c:v>
                </c:pt>
                <c:pt idx="1">
                  <c:v>Renovación de Calificación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0"/>
              <c:layout>
                <c:manualLayout>
                  <c:x val="-1.8779342723005039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98-4CEB-B8EA-69D8BD1E7CDF}"/>
                </c:ext>
              </c:extLst>
            </c:dLbl>
            <c:dLbl>
              <c:idx val="1"/>
              <c:layout>
                <c:manualLayout>
                  <c:x val="1.8779342723004694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98-4CEB-B8EA-69D8BD1E7C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Junio 2022'!$B$11:$C$11</c:f>
              <c:strCache>
                <c:ptCount val="2"/>
                <c:pt idx="0">
                  <c:v>Industrias Nuevas Calificadas</c:v>
                </c:pt>
                <c:pt idx="1">
                  <c:v>Renovación de Calificación </c:v>
                </c:pt>
              </c:strCache>
            </c:strRef>
          </c:cat>
          <c:val>
            <c:numRef>
              <c:f>'Abril Junio 2022'!$B$12:$C$12</c:f>
              <c:numCache>
                <c:formatCode>General</c:formatCode>
                <c:ptCount val="2"/>
                <c:pt idx="0">
                  <c:v>6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98-4CEB-B8EA-69D8BD1E7C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2096164544"/>
        <c:axId val="2096169440"/>
        <c:axId val="0"/>
      </c:bar3DChart>
      <c:catAx>
        <c:axId val="209616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DO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69440"/>
        <c:crosses val="autoZero"/>
        <c:auto val="1"/>
        <c:lblAlgn val="ctr"/>
        <c:lblOffset val="100"/>
        <c:noMultiLvlLbl val="0"/>
      </c:catAx>
      <c:valAx>
        <c:axId val="2096169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6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Cantidad de empleos directos por sexo y región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'Abril Junio 2022'!$E$134</c:f>
              <c:strCache>
                <c:ptCount val="1"/>
                <c:pt idx="0">
                  <c:v>Suma de Cantidad de Empleos directos creados (total)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-0.214326151114511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2B-4652-979B-AE540C2CBAC9}"/>
                </c:ext>
              </c:extLst>
            </c:dLbl>
            <c:dLbl>
              <c:idx val="1"/>
              <c:layout>
                <c:manualLayout>
                  <c:x val="-4.3951327980119858E-17"/>
                  <c:y val="-0.21757351704048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2B-4652-979B-AE540C2CBAC9}"/>
                </c:ext>
              </c:extLst>
            </c:dLbl>
            <c:dLbl>
              <c:idx val="2"/>
              <c:layout>
                <c:manualLayout>
                  <c:x val="0"/>
                  <c:y val="-0.292262933337969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2B-4652-979B-AE540C2CBAC9}"/>
                </c:ext>
              </c:extLst>
            </c:dLbl>
            <c:dLbl>
              <c:idx val="3"/>
              <c:layout>
                <c:manualLayout>
                  <c:x val="-8.7902655960239715E-17"/>
                  <c:y val="-0.12664727111312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2B-4652-979B-AE540C2CBAC9}"/>
                </c:ext>
              </c:extLst>
            </c:dLbl>
            <c:dLbl>
              <c:idx val="4"/>
              <c:layout>
                <c:manualLayout>
                  <c:x val="0"/>
                  <c:y val="-0.311747128893834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2B-4652-979B-AE540C2CBAC9}"/>
                </c:ext>
              </c:extLst>
            </c:dLbl>
            <c:dLbl>
              <c:idx val="5"/>
              <c:layout>
                <c:manualLayout>
                  <c:x val="0"/>
                  <c:y val="-0.253294542226240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2B-4652-979B-AE540C2CBAC9}"/>
                </c:ext>
              </c:extLst>
            </c:dLbl>
            <c:dLbl>
              <c:idx val="6"/>
              <c:layout>
                <c:manualLayout>
                  <c:x val="0"/>
                  <c:y val="-0.386436545191315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2B-4652-979B-AE540C2CBA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'Abril Junio 2022'!$E$135:$E$141</c:f>
              <c:numCache>
                <c:formatCode>General</c:formatCode>
                <c:ptCount val="7"/>
                <c:pt idx="0">
                  <c:v>107</c:v>
                </c:pt>
                <c:pt idx="1">
                  <c:v>1419</c:v>
                </c:pt>
                <c:pt idx="2">
                  <c:v>10803</c:v>
                </c:pt>
                <c:pt idx="3">
                  <c:v>0</c:v>
                </c:pt>
                <c:pt idx="4">
                  <c:v>9329</c:v>
                </c:pt>
                <c:pt idx="5">
                  <c:v>2607</c:v>
                </c:pt>
                <c:pt idx="6" formatCode="0">
                  <c:v>24265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2B-4652-979B-AE540C2CBA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38832096"/>
        <c:axId val="989026240"/>
      </c:areaChart>
      <c:barChart>
        <c:barDir val="col"/>
        <c:grouping val="clustered"/>
        <c:varyColors val="0"/>
        <c:ser>
          <c:idx val="0"/>
          <c:order val="0"/>
          <c:tx>
            <c:strRef>
              <c:f>'Abril Junio 2022'!$C$134</c:f>
              <c:strCache>
                <c:ptCount val="1"/>
                <c:pt idx="0">
                  <c:v>Suma de Cantidad de Empleos directos creados (femenino)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169051733351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2B-4652-979B-AE540C2CBAC9}"/>
                </c:ext>
              </c:extLst>
            </c:dLbl>
            <c:dLbl>
              <c:idx val="1"/>
              <c:layout>
                <c:manualLayout>
                  <c:x val="-4.3951327980119858E-17"/>
                  <c:y val="-0.103915709631278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2B-4652-979B-AE540C2CBAC9}"/>
                </c:ext>
              </c:extLst>
            </c:dLbl>
            <c:dLbl>
              <c:idx val="2"/>
              <c:layout>
                <c:manualLayout>
                  <c:x val="0"/>
                  <c:y val="-0.139636734817030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2B-4652-979B-AE540C2CBAC9}"/>
                </c:ext>
              </c:extLst>
            </c:dLbl>
            <c:dLbl>
              <c:idx val="3"/>
              <c:layout>
                <c:manualLayout>
                  <c:x val="0"/>
                  <c:y val="-0.136389368891052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2B-4652-979B-AE540C2CBAC9}"/>
                </c:ext>
              </c:extLst>
            </c:dLbl>
            <c:dLbl>
              <c:idx val="4"/>
              <c:layout>
                <c:manualLayout>
                  <c:x val="0"/>
                  <c:y val="-0.152626198520939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2B-4652-979B-AE540C2CBAC9}"/>
                </c:ext>
              </c:extLst>
            </c:dLbl>
            <c:dLbl>
              <c:idx val="5"/>
              <c:layout>
                <c:manualLayout>
                  <c:x val="-8.7902655960239715E-17"/>
                  <c:y val="-0.15912093037289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2B-4652-979B-AE540C2CBAC9}"/>
                </c:ext>
              </c:extLst>
            </c:dLbl>
            <c:dLbl>
              <c:idx val="6"/>
              <c:layout>
                <c:manualLayout>
                  <c:x val="0"/>
                  <c:y val="-0.21757351704048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2B-4652-979B-AE540C2CBA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5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Junio 2022'!$B$135:$B$141</c:f>
              <c:strCache>
                <c:ptCount val="7"/>
                <c:pt idx="0">
                  <c:v>SANTO DOMINGO ESTE</c:v>
                </c:pt>
                <c:pt idx="1">
                  <c:v>SANTO DOMINGO OESTE</c:v>
                </c:pt>
                <c:pt idx="2">
                  <c:v>ZONA NORTE</c:v>
                </c:pt>
                <c:pt idx="3">
                  <c:v>ZONA NORDESTE</c:v>
                </c:pt>
                <c:pt idx="4">
                  <c:v>ZONA ESTE</c:v>
                </c:pt>
                <c:pt idx="5">
                  <c:v>ZONA SUR</c:v>
                </c:pt>
                <c:pt idx="6">
                  <c:v>Total general</c:v>
                </c:pt>
              </c:strCache>
            </c:strRef>
          </c:cat>
          <c:val>
            <c:numRef>
              <c:f>'Abril Junio 2022'!$C$135:$C$141</c:f>
              <c:numCache>
                <c:formatCode>General</c:formatCode>
                <c:ptCount val="7"/>
                <c:pt idx="0">
                  <c:v>52</c:v>
                </c:pt>
                <c:pt idx="1">
                  <c:v>847</c:v>
                </c:pt>
                <c:pt idx="2">
                  <c:v>5100</c:v>
                </c:pt>
                <c:pt idx="3">
                  <c:v>0</c:v>
                </c:pt>
                <c:pt idx="4">
                  <c:v>5044</c:v>
                </c:pt>
                <c:pt idx="5">
                  <c:v>544</c:v>
                </c:pt>
                <c:pt idx="6" formatCode="0">
                  <c:v>11587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62B-4652-979B-AE540C2CBAC9}"/>
            </c:ext>
          </c:extLst>
        </c:ser>
        <c:ser>
          <c:idx val="1"/>
          <c:order val="1"/>
          <c:tx>
            <c:strRef>
              <c:f>'Abril Junio 2022'!$D$134</c:f>
              <c:strCache>
                <c:ptCount val="1"/>
                <c:pt idx="0">
                  <c:v>Suma de Cantidad de Empleos directos creados (masculino)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975663990059929E-17"/>
                  <c:y val="-0.116905173335188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62B-4652-979B-AE540C2CBAC9}"/>
                </c:ext>
              </c:extLst>
            </c:dLbl>
            <c:dLbl>
              <c:idx val="1"/>
              <c:layout>
                <c:manualLayout>
                  <c:x val="0"/>
                  <c:y val="-0.100668343705300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62B-4652-979B-AE540C2CBAC9}"/>
                </c:ext>
              </c:extLst>
            </c:dLbl>
            <c:dLbl>
              <c:idx val="2"/>
              <c:layout>
                <c:manualLayout>
                  <c:x val="0"/>
                  <c:y val="-0.17211039407680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62B-4652-979B-AE540C2CBAC9}"/>
                </c:ext>
              </c:extLst>
            </c:dLbl>
            <c:dLbl>
              <c:idx val="3"/>
              <c:layout>
                <c:manualLayout>
                  <c:x val="0"/>
                  <c:y val="-0.133142002965075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62B-4652-979B-AE540C2CBAC9}"/>
                </c:ext>
              </c:extLst>
            </c:dLbl>
            <c:dLbl>
              <c:idx val="4"/>
              <c:layout>
                <c:manualLayout>
                  <c:x val="-8.7902655960239715E-17"/>
                  <c:y val="-0.21107878518853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62B-4652-979B-AE540C2CBAC9}"/>
                </c:ext>
              </c:extLst>
            </c:dLbl>
            <c:dLbl>
              <c:idx val="5"/>
              <c:layout>
                <c:manualLayout>
                  <c:x val="0"/>
                  <c:y val="-0.162368296298872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62B-4652-979B-AE540C2CBAC9}"/>
                </c:ext>
              </c:extLst>
            </c:dLbl>
            <c:dLbl>
              <c:idx val="6"/>
              <c:layout>
                <c:manualLayout>
                  <c:x val="-1.7580531192047943E-16"/>
                  <c:y val="-0.311747128893834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62B-4652-979B-AE540C2CBA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2">
                          <a:lumMod val="7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Junio 2022'!$B$135:$B$141</c:f>
              <c:strCache>
                <c:ptCount val="7"/>
                <c:pt idx="0">
                  <c:v>SANTO DOMINGO ESTE</c:v>
                </c:pt>
                <c:pt idx="1">
                  <c:v>SANTO DOMINGO OESTE</c:v>
                </c:pt>
                <c:pt idx="2">
                  <c:v>ZONA NORTE</c:v>
                </c:pt>
                <c:pt idx="3">
                  <c:v>ZONA NORDESTE</c:v>
                </c:pt>
                <c:pt idx="4">
                  <c:v>ZONA ESTE</c:v>
                </c:pt>
                <c:pt idx="5">
                  <c:v>ZONA SUR</c:v>
                </c:pt>
                <c:pt idx="6">
                  <c:v>Total general</c:v>
                </c:pt>
              </c:strCache>
            </c:strRef>
          </c:cat>
          <c:val>
            <c:numRef>
              <c:f>'Abril Junio 2022'!$D$135:$D$141</c:f>
              <c:numCache>
                <c:formatCode>General</c:formatCode>
                <c:ptCount val="7"/>
                <c:pt idx="0">
                  <c:v>55</c:v>
                </c:pt>
                <c:pt idx="1">
                  <c:v>572</c:v>
                </c:pt>
                <c:pt idx="2">
                  <c:v>5282</c:v>
                </c:pt>
                <c:pt idx="3">
                  <c:v>0</c:v>
                </c:pt>
                <c:pt idx="4">
                  <c:v>4285</c:v>
                </c:pt>
                <c:pt idx="5">
                  <c:v>424</c:v>
                </c:pt>
                <c:pt idx="6" formatCode="0">
                  <c:v>10618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62B-4652-979B-AE540C2CBA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38832096"/>
        <c:axId val="989026240"/>
      </c:barChart>
      <c:catAx>
        <c:axId val="103883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DO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026240"/>
        <c:crosses val="autoZero"/>
        <c:auto val="1"/>
        <c:lblAlgn val="ctr"/>
        <c:lblOffset val="100"/>
        <c:noMultiLvlLbl val="0"/>
      </c:catAx>
      <c:valAx>
        <c:axId val="98902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83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793818383526935E-3"/>
          <c:y val="0.85222183753862957"/>
          <c:w val="0.98404114193853631"/>
          <c:h val="0.128293966905505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s-DO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REGISTROS INDUSTRIALES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893939393939394E-3"/>
                  <c:y val="-9.624058630977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12-4076-BA52-7FA463A36865}"/>
                </c:ext>
              </c:extLst>
            </c:dLbl>
            <c:dLbl>
              <c:idx val="1"/>
              <c:layout>
                <c:manualLayout>
                  <c:x val="-1.5151515151515221E-2"/>
                  <c:y val="-0.116290708457646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12-4076-BA52-7FA463A368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Junio 2022'!$B$23:$C$23</c:f>
              <c:strCache>
                <c:ptCount val="2"/>
                <c:pt idx="0">
                  <c:v>Registros Asignados</c:v>
                </c:pt>
                <c:pt idx="1">
                  <c:v>Registros Actualizados</c:v>
                </c:pt>
              </c:strCache>
            </c:strRef>
          </c:cat>
          <c:val>
            <c:numRef>
              <c:f>'Abril Junio 2022'!$B$24:$C$24</c:f>
              <c:numCache>
                <c:formatCode>General</c:formatCode>
                <c:ptCount val="2"/>
                <c:pt idx="0">
                  <c:v>663</c:v>
                </c:pt>
                <c:pt idx="1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12-4076-BA52-7FA463A368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shape val="box"/>
        <c:axId val="2096175968"/>
        <c:axId val="2096176512"/>
        <c:axId val="0"/>
      </c:bar3DChart>
      <c:catAx>
        <c:axId val="2096175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DO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6512"/>
        <c:crosses val="autoZero"/>
        <c:auto val="1"/>
        <c:lblAlgn val="ctr"/>
        <c:lblOffset val="100"/>
        <c:noMultiLvlLbl val="0"/>
      </c:catAx>
      <c:valAx>
        <c:axId val="209617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DO"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DO" sz="900" b="0" i="0" u="none" strike="noStrike" kern="1200" baseline="0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Cantidad de Proyectos Centro de Incubación y Aceleración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3FCA-43A6-8ABC-2122C9FF56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3FCA-43A6-8ABC-2122C9FF56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3FCA-43A6-8ABC-2122C9FF5646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634DEAE-609C-430D-900D-E2299C891BDB}" type="CELLRANGE">
                      <a:rPr lang="en-US"/>
                      <a:pPr>
                        <a:defRPr sz="1100"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5E5BA043-8E39-4057-99A0-FA648DCD793A}" type="CATEGORYNAME">
                      <a:rPr lang="en-US" baseline="0"/>
                      <a:pPr>
                        <a:defRPr sz="1100"/>
                      </a:pPr>
                      <a:t>[NOMBRE DE CATEGORÍA]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FCA-43A6-8ABC-2122C9FF5646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595BAAF-6A47-461D-9915-03C8B11CFB5E}" type="CELLRANGE">
                      <a:rPr lang="en-US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D7E9A23A-080B-4CB0-818A-E3E9300C1DF0}" type="CATEGORYNAME">
                      <a:rPr lang="en-US" baseline="0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FCA-43A6-8ABC-2122C9FF5646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6B2514F-EC67-4DEE-BA51-3D33BF9EB9D5}" type="CELLRANGE">
                      <a:rPr lang="en-US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7C342A96-C0E2-4AC5-8D96-CF9BE9F14576}" type="CATEGORYNAME">
                      <a:rPr lang="en-US" baseline="0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FCA-43A6-8ABC-2122C9FF56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'Abril Junio 2022'!$B$35:$D$35</c:f>
              <c:strCache>
                <c:ptCount val="3"/>
                <c:pt idx="0">
                  <c:v>Proyectos Pre-Incubados</c:v>
                </c:pt>
                <c:pt idx="1">
                  <c:v>Proyectos Incubados</c:v>
                </c:pt>
                <c:pt idx="2">
                  <c:v>Proyectos en Aceleración</c:v>
                </c:pt>
              </c:strCache>
            </c:strRef>
          </c:cat>
          <c:val>
            <c:numRef>
              <c:f>'Abril Junio 2022'!$B$36:$D$36</c:f>
              <c:numCache>
                <c:formatCode>General</c:formatCode>
                <c:ptCount val="3"/>
                <c:pt idx="0">
                  <c:v>15</c:v>
                </c:pt>
                <c:pt idx="1">
                  <c:v>13</c:v>
                </c:pt>
                <c:pt idx="2">
                  <c:v>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'Abril Junio 2022'!$B$36:$D$36</c15:f>
                <c15:dlblRangeCache>
                  <c:ptCount val="3"/>
                  <c:pt idx="0">
                    <c:v>15</c:v>
                  </c:pt>
                  <c:pt idx="1">
                    <c:v>13</c:v>
                  </c:pt>
                  <c:pt idx="2">
                    <c:v>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3FCA-43A6-8ABC-2122C9FF564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Programa Nacional de Capacitación para la Industria Manufacturera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'Abril Junio 2022'!$B$47</c:f>
              <c:strCache>
                <c:ptCount val="1"/>
                <c:pt idx="0">
                  <c:v>Cantidad de Capacitaciones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'Abril Junio 2022'!$B$48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9-420D-A66F-AF6BC61111E8}"/>
            </c:ext>
          </c:extLst>
        </c:ser>
        <c:ser>
          <c:idx val="1"/>
          <c:order val="1"/>
          <c:tx>
            <c:strRef>
              <c:f>'Abril Junio 2022'!$C$47</c:f>
              <c:strCache>
                <c:ptCount val="1"/>
                <c:pt idx="0">
                  <c:v>Cantidad de Industrias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'Abril Junio 2022'!$C$48</c:f>
              <c:numCache>
                <c:formatCode>General</c:formatCode>
                <c:ptCount val="1"/>
                <c:pt idx="0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9-420D-A66F-AF6BC61111E8}"/>
            </c:ext>
          </c:extLst>
        </c:ser>
        <c:ser>
          <c:idx val="2"/>
          <c:order val="2"/>
          <c:tx>
            <c:strRef>
              <c:f>'Abril Junio 2022'!$D$47</c:f>
              <c:strCache>
                <c:ptCount val="1"/>
                <c:pt idx="0">
                  <c:v>Personas Capacitadas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'Abril Junio 2022'!$D$48</c:f>
              <c:numCache>
                <c:formatCode>General</c:formatCode>
                <c:ptCount val="1"/>
                <c:pt idx="0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29-420D-A66F-AF6BC61111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2096166176"/>
        <c:axId val="2096172160"/>
      </c:barChart>
      <c:catAx>
        <c:axId val="209616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2160"/>
        <c:crosses val="autoZero"/>
        <c:auto val="1"/>
        <c:lblAlgn val="ctr"/>
        <c:lblOffset val="100"/>
        <c:noMultiLvlLbl val="0"/>
      </c:catAx>
      <c:valAx>
        <c:axId val="2096172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6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Asistencias Técnica en Mejoras Continuas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9010416510741334E-3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FF-469C-8401-6FE6FF86A0B6}"/>
                </c:ext>
              </c:extLst>
            </c:dLbl>
            <c:dLbl>
              <c:idx val="1"/>
              <c:layout>
                <c:manualLayout>
                  <c:x val="-1.9010416510741334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FF-469C-8401-6FE6FF86A0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Junio 2022'!$B$59:$C$59</c:f>
              <c:strCache>
                <c:ptCount val="2"/>
                <c:pt idx="0">
                  <c:v>Industriales Sensibilizados </c:v>
                </c:pt>
                <c:pt idx="1">
                  <c:v>Empresas Asistidas</c:v>
                </c:pt>
              </c:strCache>
            </c:strRef>
          </c:cat>
          <c:val>
            <c:numRef>
              <c:f>'Abril Junio 2022'!$B$60:$C$60</c:f>
              <c:numCache>
                <c:formatCode>General</c:formatCode>
                <c:ptCount val="2"/>
                <c:pt idx="0" formatCode="0">
                  <c:v>14.5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FF-469C-8401-6FE6FF86A0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96170528"/>
        <c:axId val="2096173248"/>
        <c:axId val="0"/>
      </c:bar3DChart>
      <c:catAx>
        <c:axId val="209617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DO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3248"/>
        <c:crosses val="autoZero"/>
        <c:auto val="1"/>
        <c:lblAlgn val="ctr"/>
        <c:lblOffset val="100"/>
        <c:noMultiLvlLbl val="0"/>
      </c:catAx>
      <c:valAx>
        <c:axId val="209617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Asistencia a las Industrias Manufactureras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0.106570701088963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40-481B-8B19-20B4EF28B5A1}"/>
                </c:ext>
              </c:extLst>
            </c:dLbl>
            <c:dLbl>
              <c:idx val="1"/>
              <c:layout>
                <c:manualLayout>
                  <c:x val="7.4716454315475481E-2"/>
                  <c:y val="-6.97776291596947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40-481B-8B19-20B4EF28B5A1}"/>
                </c:ext>
              </c:extLst>
            </c:dLbl>
            <c:dLbl>
              <c:idx val="2"/>
              <c:layout>
                <c:manualLayout>
                  <c:x val="0"/>
                  <c:y val="-0.102764604621500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40-481B-8B19-20B4EF28B5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Junio 2022'!$B$71:$D$71</c:f>
              <c:strCache>
                <c:ptCount val="3"/>
                <c:pt idx="0">
                  <c:v>Cantidad de Asistencias</c:v>
                </c:pt>
                <c:pt idx="1">
                  <c:v>Cantidad de Capacitaciones</c:v>
                </c:pt>
                <c:pt idx="2">
                  <c:v>Personas Capacitadas</c:v>
                </c:pt>
              </c:strCache>
            </c:strRef>
          </c:cat>
          <c:val>
            <c:numRef>
              <c:f>'Abril Junio 2022'!$B$72:$D$72</c:f>
              <c:numCache>
                <c:formatCode>0</c:formatCode>
                <c:ptCount val="3"/>
                <c:pt idx="0" formatCode="General">
                  <c:v>575</c:v>
                </c:pt>
                <c:pt idx="1">
                  <c:v>8</c:v>
                </c:pt>
                <c:pt idx="2" formatCode="General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40-481B-8B19-20B4EF28B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002288"/>
        <c:axId val="1044168576"/>
        <c:axId val="0"/>
      </c:bar3DChart>
      <c:catAx>
        <c:axId val="993002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68576"/>
        <c:crosses val="autoZero"/>
        <c:auto val="1"/>
        <c:lblAlgn val="ctr"/>
        <c:lblOffset val="100"/>
        <c:noMultiLvlLbl val="0"/>
      </c:catAx>
      <c:valAx>
        <c:axId val="104416857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0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Actividades de Encadenamiento Productivo enero - Marzo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998380199617454"/>
          <c:y val="0.12608449921996456"/>
          <c:w val="0.5743886408138934"/>
          <c:h val="0.72841710578145091"/>
        </c:manualLayout>
      </c:layout>
      <c:pie3DChart>
        <c:varyColors val="1"/>
        <c:ser>
          <c:idx val="0"/>
          <c:order val="0"/>
          <c:dPt>
            <c:idx val="1"/>
            <c:bubble3D val="0"/>
            <c:explosion val="8"/>
            <c:extLst>
              <c:ext xmlns:c16="http://schemas.microsoft.com/office/drawing/2014/chart" uri="{C3380CC4-5D6E-409C-BE32-E72D297353CC}">
                <c16:uniqueId val="{00000001-E4B7-43B1-BC29-D45BBDDD68F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'Abril Junio 2022'!$B$83:$E$83</c:f>
              <c:strCache>
                <c:ptCount val="4"/>
                <c:pt idx="0">
                  <c:v>Cantidad de acciones para fortalecer los Encadenamientos Productivos</c:v>
                </c:pt>
                <c:pt idx="1">
                  <c:v>Cantidad de capacitaciones de Encadenamiento Productivo</c:v>
                </c:pt>
                <c:pt idx="2">
                  <c:v>Cantidad de sensibilizaciones a grupos asociativos</c:v>
                </c:pt>
                <c:pt idx="3">
                  <c:v>Número de Grupos Asociativos en gestación</c:v>
                </c:pt>
              </c:strCache>
            </c:strRef>
          </c:cat>
          <c:val>
            <c:numRef>
              <c:f>'Abril Junio 2022'!$B$84:$E$84</c:f>
              <c:numCache>
                <c:formatCode>General</c:formatCode>
                <c:ptCount val="4"/>
                <c:pt idx="0" formatCode="0">
                  <c:v>1</c:v>
                </c:pt>
                <c:pt idx="1">
                  <c:v>1</c:v>
                </c:pt>
                <c:pt idx="2" formatCode="0">
                  <c:v>4</c:v>
                </c:pt>
                <c:pt idx="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7-43B1-BC29-D45BBDDD68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1022833173599421E-2"/>
          <c:y val="0.80524282445115458"/>
          <c:w val="0.92358322458521358"/>
          <c:h val="0.17025311794581441"/>
        </c:manualLayout>
      </c:layout>
      <c:overlay val="0"/>
      <c:txPr>
        <a:bodyPr/>
        <a:lstStyle/>
        <a:p>
          <a:pPr algn="ctr">
            <a:defRPr lang="es-DO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Cantidad de Contratos Fimados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9.3181401332610672E-17"/>
                  <c:y val="-0.129915299316666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55-4D87-A2AF-4EFBA182D858}"/>
                </c:ext>
              </c:extLst>
            </c:dLbl>
            <c:dLbl>
              <c:idx val="1"/>
              <c:layout>
                <c:manualLayout>
                  <c:x val="0"/>
                  <c:y val="-0.126094261101469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5-4D87-A2AF-4EFBA182D8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Junio 2022'!$B$95:$C$95</c:f>
              <c:strCache>
                <c:ptCount val="2"/>
                <c:pt idx="0">
                  <c:v>Solicitudes de Nuevos Arrendamientos en Zonas Francas</c:v>
                </c:pt>
                <c:pt idx="1">
                  <c:v>Solicitudes de Renovación de Contratos en Zonas Francas</c:v>
                </c:pt>
              </c:strCache>
            </c:strRef>
          </c:cat>
          <c:val>
            <c:numRef>
              <c:f>'Abril Junio 2022'!$B$96:$C$96</c:f>
              <c:numCache>
                <c:formatCode>General</c:formatCode>
                <c:ptCount val="2"/>
                <c:pt idx="0">
                  <c:v>11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55-4D87-A2AF-4EFBA182D8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96174336"/>
        <c:axId val="2096174880"/>
        <c:axId val="0"/>
      </c:bar3DChart>
      <c:catAx>
        <c:axId val="2096174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DO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4880"/>
        <c:crosses val="autoZero"/>
        <c:auto val="1"/>
        <c:lblAlgn val="ctr"/>
        <c:lblOffset val="100"/>
        <c:noMultiLvlLbl val="0"/>
      </c:catAx>
      <c:valAx>
        <c:axId val="2096174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DO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DO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REGISTROS INDUSTRIALES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893939393939394E-3"/>
                  <c:y val="-9.624058630977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DC-4158-A4DA-FD2CE5539D6F}"/>
                </c:ext>
              </c:extLst>
            </c:dLbl>
            <c:dLbl>
              <c:idx val="1"/>
              <c:layout>
                <c:manualLayout>
                  <c:x val="-1.5151515151515221E-2"/>
                  <c:y val="-0.116290708457646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DC-4158-A4DA-FD2CE5539D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Marzo 2022'!$B$23:$C$23</c:f>
              <c:strCache>
                <c:ptCount val="2"/>
                <c:pt idx="0">
                  <c:v>Registros Asignados</c:v>
                </c:pt>
                <c:pt idx="1">
                  <c:v>Registros Actualizados</c:v>
                </c:pt>
              </c:strCache>
            </c:strRef>
          </c:cat>
          <c:val>
            <c:numRef>
              <c:f>'Enero Marzo 2022'!$B$24:$C$24</c:f>
              <c:numCache>
                <c:formatCode>General</c:formatCode>
                <c:ptCount val="2"/>
                <c:pt idx="0">
                  <c:v>247</c:v>
                </c:pt>
                <c:pt idx="1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C-4158-A4DA-FD2CE5539D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shape val="box"/>
        <c:axId val="2096175968"/>
        <c:axId val="2096176512"/>
        <c:axId val="0"/>
      </c:bar3DChart>
      <c:catAx>
        <c:axId val="2096175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DO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6512"/>
        <c:crosses val="autoZero"/>
        <c:auto val="1"/>
        <c:lblAlgn val="ctr"/>
        <c:lblOffset val="100"/>
        <c:noMultiLvlLbl val="0"/>
      </c:catAx>
      <c:valAx>
        <c:axId val="209617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DO"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DO" sz="900" b="0" i="0" u="none" strike="noStrike" kern="1200" baseline="0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Ocupación y demanda de naves en parques y distritos industriales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'Abril Junio 2022'!$B$107</c:f>
              <c:strCache>
                <c:ptCount val="1"/>
                <c:pt idx="0">
                  <c:v>Naves y locales ocupados (de 389)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9826839826839829E-2"/>
                  <c:y val="-6.059660820028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1-4B31-97C4-493CAF5E27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'Abril Junio 2022'!$B$108</c:f>
              <c:numCache>
                <c:formatCode>0</c:formatCode>
                <c:ptCount val="1"/>
                <c:pt idx="0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1-4B31-97C4-493CAF5E274E}"/>
            </c:ext>
          </c:extLst>
        </c:ser>
        <c:ser>
          <c:idx val="1"/>
          <c:order val="1"/>
          <c:tx>
            <c:strRef>
              <c:f>'Abril Junio 2022'!$C$107</c:f>
              <c:strCache>
                <c:ptCount val="1"/>
                <c:pt idx="0">
                  <c:v>Naves recuperadas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8095238095238099E-2"/>
                  <c:y val="-6.438389621280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F1-4B31-97C4-493CAF5E27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'Abril Junio 2022'!$C$108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F1-4B31-97C4-493CAF5E274E}"/>
            </c:ext>
          </c:extLst>
        </c:ser>
        <c:ser>
          <c:idx val="2"/>
          <c:order val="2"/>
          <c:tx>
            <c:strRef>
              <c:f>'Abril Junio 2022'!$D$107</c:f>
              <c:strCache>
                <c:ptCount val="1"/>
                <c:pt idx="0">
                  <c:v>Naves próximas a recuperar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437229437229439E-2"/>
                  <c:y val="-5.6809320187765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F1-4B31-97C4-493CAF5E27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'Abril Junio 2022'!$D$108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F1-4B31-97C4-493CAF5E274E}"/>
            </c:ext>
          </c:extLst>
        </c:ser>
        <c:ser>
          <c:idx val="3"/>
          <c:order val="3"/>
          <c:tx>
            <c:strRef>
              <c:f>'Abril Junio 2022'!$E$107</c:f>
              <c:strCache>
                <c:ptCount val="1"/>
                <c:pt idx="0">
                  <c:v>Solicitudes de naves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437229437229439E-2"/>
                  <c:y val="-5.6809320187766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F1-4B31-97C4-493CAF5E27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'Abril Junio 2022'!$E$108</c:f>
              <c:numCache>
                <c:formatCode>0</c:formatCode>
                <c:ptCount val="1"/>
                <c:pt idx="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0F1-4B31-97C4-493CAF5E27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1754096"/>
        <c:axId val="768882560"/>
        <c:axId val="0"/>
      </c:bar3DChart>
      <c:catAx>
        <c:axId val="1051754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68882560"/>
        <c:crosses val="autoZero"/>
        <c:auto val="1"/>
        <c:lblAlgn val="ctr"/>
        <c:lblOffset val="100"/>
        <c:noMultiLvlLbl val="0"/>
      </c:catAx>
      <c:valAx>
        <c:axId val="76888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75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s-DO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'Oct Dic 2022'!$B$3:$C$3</c:f>
          <c:strCache>
            <c:ptCount val="2"/>
            <c:pt idx="0">
              <c:v>Industrias Calificadas octubre - diciembre 2022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'Oct Dic 2022'!$B$4:$C$4</c:f>
              <c:strCache>
                <c:ptCount val="2"/>
                <c:pt idx="0">
                  <c:v>Industrias Nuevas Calificadas</c:v>
                </c:pt>
                <c:pt idx="1">
                  <c:v>Renovación de Calificación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0"/>
              <c:layout>
                <c:manualLayout>
                  <c:x val="-1.8779582455197082E-3"/>
                  <c:y val="-0.18930797686483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10-4AD6-8D50-03F9B3E36D24}"/>
                </c:ext>
              </c:extLst>
            </c:dLbl>
            <c:dLbl>
              <c:idx val="1"/>
              <c:layout>
                <c:manualLayout>
                  <c:x val="1.8779342723004694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10-4AD6-8D50-03F9B3E36D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 Dic 2022'!$B$4:$C$4</c:f>
              <c:strCache>
                <c:ptCount val="2"/>
                <c:pt idx="0">
                  <c:v>Industrias Nuevas Calificadas</c:v>
                </c:pt>
                <c:pt idx="1">
                  <c:v>Renovación de Calificación </c:v>
                </c:pt>
              </c:strCache>
            </c:strRef>
          </c:cat>
          <c:val>
            <c:numRef>
              <c:f>'Oct Dic 2022'!$B$5:$C$5</c:f>
              <c:numCache>
                <c:formatCode>General</c:formatCode>
                <c:ptCount val="2"/>
                <c:pt idx="0">
                  <c:v>4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10-4AD6-8D50-03F9B3E36D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2096164544"/>
        <c:axId val="2096169440"/>
        <c:axId val="0"/>
      </c:bar3DChart>
      <c:catAx>
        <c:axId val="209616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DO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69440"/>
        <c:crosses val="autoZero"/>
        <c:auto val="1"/>
        <c:lblAlgn val="ctr"/>
        <c:lblOffset val="100"/>
        <c:noMultiLvlLbl val="0"/>
      </c:catAx>
      <c:valAx>
        <c:axId val="2096169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6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'Oct Dic 2022'!$B$53:$E$53</c:f>
          <c:strCache>
            <c:ptCount val="4"/>
            <c:pt idx="0">
              <c:v>Cantidad de empleos directos por sexo y región diciembre 2022(estimado)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'Oct Dic 2022'!$E$54</c:f>
              <c:strCache>
                <c:ptCount val="1"/>
                <c:pt idx="0">
                  <c:v>Suma de Cantidad de Empleos directos creados (total)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-0.214326151114511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AD-4FFF-BB74-CADC7FE7E726}"/>
                </c:ext>
              </c:extLst>
            </c:dLbl>
            <c:dLbl>
              <c:idx val="1"/>
              <c:layout>
                <c:manualLayout>
                  <c:x val="-4.3951327980119858E-17"/>
                  <c:y val="-0.21757351704048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AD-4FFF-BB74-CADC7FE7E726}"/>
                </c:ext>
              </c:extLst>
            </c:dLbl>
            <c:dLbl>
              <c:idx val="2"/>
              <c:layout>
                <c:manualLayout>
                  <c:x val="0"/>
                  <c:y val="-0.292262933337969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AD-4FFF-BB74-CADC7FE7E726}"/>
                </c:ext>
              </c:extLst>
            </c:dLbl>
            <c:dLbl>
              <c:idx val="3"/>
              <c:layout>
                <c:manualLayout>
                  <c:x val="-8.7902655960239715E-17"/>
                  <c:y val="-0.12664727111312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AD-4FFF-BB74-CADC7FE7E726}"/>
                </c:ext>
              </c:extLst>
            </c:dLbl>
            <c:dLbl>
              <c:idx val="4"/>
              <c:layout>
                <c:manualLayout>
                  <c:x val="0"/>
                  <c:y val="-0.311747128893834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AD-4FFF-BB74-CADC7FE7E726}"/>
                </c:ext>
              </c:extLst>
            </c:dLbl>
            <c:dLbl>
              <c:idx val="5"/>
              <c:layout>
                <c:manualLayout>
                  <c:x val="0"/>
                  <c:y val="-0.253294542226240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AD-4FFF-BB74-CADC7FE7E726}"/>
                </c:ext>
              </c:extLst>
            </c:dLbl>
            <c:dLbl>
              <c:idx val="6"/>
              <c:layout>
                <c:manualLayout>
                  <c:x val="0"/>
                  <c:y val="-0.386436545191315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AD-4FFF-BB74-CADC7FE7E7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'Oct Dic 2022'!$E$55:$E$61</c:f>
              <c:numCache>
                <c:formatCode>General</c:formatCode>
                <c:ptCount val="7"/>
                <c:pt idx="0">
                  <c:v>170</c:v>
                </c:pt>
                <c:pt idx="1">
                  <c:v>2246</c:v>
                </c:pt>
                <c:pt idx="2">
                  <c:v>9898</c:v>
                </c:pt>
                <c:pt idx="3">
                  <c:v>3</c:v>
                </c:pt>
                <c:pt idx="4">
                  <c:v>9440</c:v>
                </c:pt>
                <c:pt idx="5">
                  <c:v>3744</c:v>
                </c:pt>
                <c:pt idx="6" formatCode="0">
                  <c:v>25501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AD-4FFF-BB74-CADC7FE7E7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38832096"/>
        <c:axId val="989026240"/>
      </c:areaChart>
      <c:barChart>
        <c:barDir val="col"/>
        <c:grouping val="clustered"/>
        <c:varyColors val="0"/>
        <c:ser>
          <c:idx val="0"/>
          <c:order val="0"/>
          <c:tx>
            <c:strRef>
              <c:f>'Oct Dic 2022'!$C$54</c:f>
              <c:strCache>
                <c:ptCount val="1"/>
                <c:pt idx="0">
                  <c:v>Suma de Cantidad de Empleos directos creados (femenino)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169051733351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AD-4FFF-BB74-CADC7FE7E726}"/>
                </c:ext>
              </c:extLst>
            </c:dLbl>
            <c:dLbl>
              <c:idx val="1"/>
              <c:layout>
                <c:manualLayout>
                  <c:x val="-4.3951327980119858E-17"/>
                  <c:y val="-0.103915709631278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AD-4FFF-BB74-CADC7FE7E726}"/>
                </c:ext>
              </c:extLst>
            </c:dLbl>
            <c:dLbl>
              <c:idx val="2"/>
              <c:layout>
                <c:manualLayout>
                  <c:x val="0"/>
                  <c:y val="-0.139636734817030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AD-4FFF-BB74-CADC7FE7E726}"/>
                </c:ext>
              </c:extLst>
            </c:dLbl>
            <c:dLbl>
              <c:idx val="3"/>
              <c:layout>
                <c:manualLayout>
                  <c:x val="0"/>
                  <c:y val="-0.136389368891052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AD-4FFF-BB74-CADC7FE7E726}"/>
                </c:ext>
              </c:extLst>
            </c:dLbl>
            <c:dLbl>
              <c:idx val="4"/>
              <c:layout>
                <c:manualLayout>
                  <c:x val="0"/>
                  <c:y val="-0.152626198520939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AD-4FFF-BB74-CADC7FE7E726}"/>
                </c:ext>
              </c:extLst>
            </c:dLbl>
            <c:dLbl>
              <c:idx val="5"/>
              <c:layout>
                <c:manualLayout>
                  <c:x val="-8.7902655960239715E-17"/>
                  <c:y val="-0.15912093037289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AD-4FFF-BB74-CADC7FE7E726}"/>
                </c:ext>
              </c:extLst>
            </c:dLbl>
            <c:dLbl>
              <c:idx val="6"/>
              <c:layout>
                <c:manualLayout>
                  <c:x val="0"/>
                  <c:y val="-0.21757351704048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AD-4FFF-BB74-CADC7FE7E7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5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 Dic 2022'!$B$55:$B$61</c:f>
              <c:strCache>
                <c:ptCount val="7"/>
                <c:pt idx="0">
                  <c:v>SANTO DOMINGO ESTE</c:v>
                </c:pt>
                <c:pt idx="1">
                  <c:v>SANTO DOMINGO OESTE</c:v>
                </c:pt>
                <c:pt idx="2">
                  <c:v>ZONA NORTE</c:v>
                </c:pt>
                <c:pt idx="3">
                  <c:v>ZONA NORDESTE</c:v>
                </c:pt>
                <c:pt idx="4">
                  <c:v>ZONA ESTE</c:v>
                </c:pt>
                <c:pt idx="5">
                  <c:v>ZONA SUR</c:v>
                </c:pt>
                <c:pt idx="6">
                  <c:v>Total general</c:v>
                </c:pt>
              </c:strCache>
            </c:strRef>
          </c:cat>
          <c:val>
            <c:numRef>
              <c:f>'Oct Dic 2022'!$C$55:$C$61</c:f>
              <c:numCache>
                <c:formatCode>General</c:formatCode>
                <c:ptCount val="7"/>
                <c:pt idx="0">
                  <c:v>76</c:v>
                </c:pt>
                <c:pt idx="1">
                  <c:v>972</c:v>
                </c:pt>
                <c:pt idx="2">
                  <c:v>4936</c:v>
                </c:pt>
                <c:pt idx="3">
                  <c:v>0</c:v>
                </c:pt>
                <c:pt idx="4">
                  <c:v>5327</c:v>
                </c:pt>
                <c:pt idx="5">
                  <c:v>1266</c:v>
                </c:pt>
                <c:pt idx="6" formatCode="0">
                  <c:v>12577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6AD-4FFF-BB74-CADC7FE7E726}"/>
            </c:ext>
          </c:extLst>
        </c:ser>
        <c:ser>
          <c:idx val="1"/>
          <c:order val="1"/>
          <c:tx>
            <c:strRef>
              <c:f>'Oct Dic 2022'!$D$54</c:f>
              <c:strCache>
                <c:ptCount val="1"/>
                <c:pt idx="0">
                  <c:v>Suma de Cantidad de Empleos directos creados (masculino)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975663990059929E-17"/>
                  <c:y val="-0.116905173335188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6AD-4FFF-BB74-CADC7FE7E726}"/>
                </c:ext>
              </c:extLst>
            </c:dLbl>
            <c:dLbl>
              <c:idx val="1"/>
              <c:layout>
                <c:manualLayout>
                  <c:x val="0"/>
                  <c:y val="-0.100668343705300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6AD-4FFF-BB74-CADC7FE7E726}"/>
                </c:ext>
              </c:extLst>
            </c:dLbl>
            <c:dLbl>
              <c:idx val="2"/>
              <c:layout>
                <c:manualLayout>
                  <c:x val="0"/>
                  <c:y val="-0.17211039407680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6AD-4FFF-BB74-CADC7FE7E726}"/>
                </c:ext>
              </c:extLst>
            </c:dLbl>
            <c:dLbl>
              <c:idx val="3"/>
              <c:layout>
                <c:manualLayout>
                  <c:x val="0"/>
                  <c:y val="-0.133142002965075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6AD-4FFF-BB74-CADC7FE7E726}"/>
                </c:ext>
              </c:extLst>
            </c:dLbl>
            <c:dLbl>
              <c:idx val="4"/>
              <c:layout>
                <c:manualLayout>
                  <c:x val="-8.7902655960239715E-17"/>
                  <c:y val="-0.21107878518853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6AD-4FFF-BB74-CADC7FE7E726}"/>
                </c:ext>
              </c:extLst>
            </c:dLbl>
            <c:dLbl>
              <c:idx val="5"/>
              <c:layout>
                <c:manualLayout>
                  <c:x val="0"/>
                  <c:y val="-0.162368296298872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6AD-4FFF-BB74-CADC7FE7E726}"/>
                </c:ext>
              </c:extLst>
            </c:dLbl>
            <c:dLbl>
              <c:idx val="6"/>
              <c:layout>
                <c:manualLayout>
                  <c:x val="-1.7580531192047943E-16"/>
                  <c:y val="-0.311747128893834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6AD-4FFF-BB74-CADC7FE7E7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2">
                          <a:lumMod val="7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 Dic 2022'!$B$55:$B$61</c:f>
              <c:strCache>
                <c:ptCount val="7"/>
                <c:pt idx="0">
                  <c:v>SANTO DOMINGO ESTE</c:v>
                </c:pt>
                <c:pt idx="1">
                  <c:v>SANTO DOMINGO OESTE</c:v>
                </c:pt>
                <c:pt idx="2">
                  <c:v>ZONA NORTE</c:v>
                </c:pt>
                <c:pt idx="3">
                  <c:v>ZONA NORDESTE</c:v>
                </c:pt>
                <c:pt idx="4">
                  <c:v>ZONA ESTE</c:v>
                </c:pt>
                <c:pt idx="5">
                  <c:v>ZONA SUR</c:v>
                </c:pt>
                <c:pt idx="6">
                  <c:v>Total general</c:v>
                </c:pt>
              </c:strCache>
            </c:strRef>
          </c:cat>
          <c:val>
            <c:numRef>
              <c:f>'Oct Dic 2022'!$D$55:$D$61</c:f>
              <c:numCache>
                <c:formatCode>General</c:formatCode>
                <c:ptCount val="7"/>
                <c:pt idx="0">
                  <c:v>94</c:v>
                </c:pt>
                <c:pt idx="1">
                  <c:v>1274</c:v>
                </c:pt>
                <c:pt idx="2">
                  <c:v>4961</c:v>
                </c:pt>
                <c:pt idx="3">
                  <c:v>0</c:v>
                </c:pt>
                <c:pt idx="4">
                  <c:v>4113</c:v>
                </c:pt>
                <c:pt idx="5">
                  <c:v>1260</c:v>
                </c:pt>
                <c:pt idx="6" formatCode="0">
                  <c:v>11702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6AD-4FFF-BB74-CADC7FE7E7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38832096"/>
        <c:axId val="989026240"/>
      </c:barChart>
      <c:catAx>
        <c:axId val="103883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DO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026240"/>
        <c:crosses val="autoZero"/>
        <c:auto val="1"/>
        <c:lblAlgn val="ctr"/>
        <c:lblOffset val="100"/>
        <c:noMultiLvlLbl val="0"/>
      </c:catAx>
      <c:valAx>
        <c:axId val="98902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83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793818383526935E-3"/>
          <c:y val="0.85222183753862957"/>
          <c:w val="0.98404114193853631"/>
          <c:h val="0.128293966905505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s-DO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'Oct Dic 2022'!$B$8:$C$8</c:f>
          <c:strCache>
            <c:ptCount val="2"/>
            <c:pt idx="0">
              <c:v>Registros Industriales octubre - diciembre 2022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893939393939394E-3"/>
                  <c:y val="-9.624058630977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E5-4C6B-AD35-E75ECFA89BE6}"/>
                </c:ext>
              </c:extLst>
            </c:dLbl>
            <c:dLbl>
              <c:idx val="1"/>
              <c:layout>
                <c:manualLayout>
                  <c:x val="-1.5151515151515221E-2"/>
                  <c:y val="-0.116290708457646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E5-4C6B-AD35-E75ECFA89B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 Dic 2022'!$B$9:$C$9</c:f>
              <c:strCache>
                <c:ptCount val="2"/>
                <c:pt idx="0">
                  <c:v>Registros Asignados</c:v>
                </c:pt>
                <c:pt idx="1">
                  <c:v>Registros Actualizados</c:v>
                </c:pt>
              </c:strCache>
            </c:strRef>
          </c:cat>
          <c:val>
            <c:numRef>
              <c:f>'Oct Dic 2022'!$B$10:$C$10</c:f>
              <c:numCache>
                <c:formatCode>General</c:formatCode>
                <c:ptCount val="2"/>
                <c:pt idx="0">
                  <c:v>53</c:v>
                </c:pt>
                <c:pt idx="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E5-4C6B-AD35-E75ECFA89B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shape val="box"/>
        <c:axId val="2096175968"/>
        <c:axId val="2096176512"/>
        <c:axId val="0"/>
      </c:bar3DChart>
      <c:catAx>
        <c:axId val="2096175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DO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6512"/>
        <c:crosses val="autoZero"/>
        <c:auto val="1"/>
        <c:lblAlgn val="ctr"/>
        <c:lblOffset val="100"/>
        <c:noMultiLvlLbl val="0"/>
      </c:catAx>
      <c:valAx>
        <c:axId val="209617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DO"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DO" sz="900" b="0" i="0" u="none" strike="noStrike" kern="1200" baseline="0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'Oct Dic 2022'!$B$13:$D$13</c:f>
          <c:strCache>
            <c:ptCount val="3"/>
            <c:pt idx="0">
              <c:v>Cantidad de Proyectos Centro de Incubación y Aceleración octubre - diciembre 2022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6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1F57-464D-B566-9584996775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1F57-464D-B566-9584996775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F57-464D-B566-958499677566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53F9C36-E963-437B-AB04-D7BF8E0C3E85}" type="CELLRANGE">
                      <a:rPr lang="en-US"/>
                      <a:pPr>
                        <a:defRPr sz="1100"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AD13C322-7EE5-4514-8900-A81BFC86667F}" type="CATEGORYNAME">
                      <a:rPr lang="en-US" baseline="0"/>
                      <a:pPr>
                        <a:defRPr sz="1100"/>
                      </a:pPr>
                      <a:t>[NOMBRE DE CATEGORÍA]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F57-464D-B566-958499677566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48128E6-4F97-4137-A07F-9AD6781A6604}" type="CELLRANGE">
                      <a:rPr lang="en-US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FD6BB45D-26E7-4416-A7A0-0CAF2F9B408A}" type="CATEGORYNAME">
                      <a:rPr lang="en-US" baseline="0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F57-464D-B566-958499677566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6CD11E6-2A8B-4591-A6A7-C37F7A977552}" type="CELLRANGE">
                      <a:rPr lang="en-US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ADC401B3-1041-44C4-9756-935FCB2D6ED5}" type="CATEGORYNAME">
                      <a:rPr lang="en-US" baseline="0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F57-464D-B566-9584996775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'Oct Dic 2022'!$B$14:$D$14</c:f>
              <c:strCache>
                <c:ptCount val="3"/>
                <c:pt idx="0">
                  <c:v>Proyectos Pre-Incubados</c:v>
                </c:pt>
                <c:pt idx="1">
                  <c:v>Proyectos Incubados</c:v>
                </c:pt>
                <c:pt idx="2">
                  <c:v>Proyectos en Aceleración</c:v>
                </c:pt>
              </c:strCache>
            </c:strRef>
          </c:cat>
          <c:val>
            <c:numRef>
              <c:f>'Oct Dic 2022'!$B$15:$D$15</c:f>
              <c:numCache>
                <c:formatCode>General</c:formatCode>
                <c:ptCount val="3"/>
                <c:pt idx="0">
                  <c:v>22</c:v>
                </c:pt>
                <c:pt idx="1">
                  <c:v>15</c:v>
                </c:pt>
                <c:pt idx="2">
                  <c:v>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'Oct Dic 2022'!$B$15:$D$15</c15:f>
                <c15:dlblRangeCache>
                  <c:ptCount val="3"/>
                  <c:pt idx="0">
                    <c:v>22</c:v>
                  </c:pt>
                  <c:pt idx="1">
                    <c:v>15</c:v>
                  </c:pt>
                  <c:pt idx="2">
                    <c:v>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1F57-464D-B566-95849967756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'Oct Dic 2022'!$B$18:$D$18</c:f>
          <c:strCache>
            <c:ptCount val="3"/>
            <c:pt idx="0">
              <c:v>Programa Nacional de Capacitación para la Industria Manufacturera octubre - diciembre 2022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'Oct Dic 2022'!$B$19</c:f>
              <c:strCache>
                <c:ptCount val="1"/>
                <c:pt idx="0">
                  <c:v>Cantidad de Capacitaciones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'Oct Dic 2022'!$B$20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6-4875-AF05-EF9B376CE08D}"/>
            </c:ext>
          </c:extLst>
        </c:ser>
        <c:ser>
          <c:idx val="1"/>
          <c:order val="1"/>
          <c:tx>
            <c:strRef>
              <c:f>'Oct Dic 2022'!$C$19</c:f>
              <c:strCache>
                <c:ptCount val="1"/>
                <c:pt idx="0">
                  <c:v>Cantidad de Industrias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'Oct Dic 2022'!$C$20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6-4875-AF05-EF9B376CE08D}"/>
            </c:ext>
          </c:extLst>
        </c:ser>
        <c:ser>
          <c:idx val="2"/>
          <c:order val="2"/>
          <c:tx>
            <c:strRef>
              <c:f>'Oct Dic 2022'!$D$19</c:f>
              <c:strCache>
                <c:ptCount val="1"/>
                <c:pt idx="0">
                  <c:v>Personas Capacitadas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'Oct Dic 2022'!$D$20</c:f>
              <c:numCache>
                <c:formatCode>General</c:formatCode>
                <c:ptCount val="1"/>
                <c:pt idx="0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86-4875-AF05-EF9B376CE0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2096166176"/>
        <c:axId val="2096172160"/>
      </c:barChart>
      <c:catAx>
        <c:axId val="209616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2160"/>
        <c:crosses val="autoZero"/>
        <c:auto val="1"/>
        <c:lblAlgn val="ctr"/>
        <c:lblOffset val="100"/>
        <c:noMultiLvlLbl val="0"/>
      </c:catAx>
      <c:valAx>
        <c:axId val="209617216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6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'Oct Dic 2022'!$B$23:$C$23</c:f>
          <c:strCache>
            <c:ptCount val="2"/>
            <c:pt idx="0">
              <c:v>Asistencias Técnica en Mejoras Continuas octubre - diciembre 2022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9010851593808378E-3"/>
                  <c:y val="-0.123177299687932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EA-47EE-9384-56DE4E639D82}"/>
                </c:ext>
              </c:extLst>
            </c:dLbl>
            <c:dLbl>
              <c:idx val="1"/>
              <c:layout>
                <c:manualLayout>
                  <c:x val="-1.9010851593808378E-3"/>
                  <c:y val="-0.123796887593775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A-47EE-9384-56DE4E639D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 Dic 2022'!$B$24:$C$24</c:f>
              <c:strCache>
                <c:ptCount val="2"/>
                <c:pt idx="0">
                  <c:v>Industriales Sensibilizados </c:v>
                </c:pt>
                <c:pt idx="1">
                  <c:v>Empresas Asistidas</c:v>
                </c:pt>
              </c:strCache>
            </c:strRef>
          </c:cat>
          <c:val>
            <c:numRef>
              <c:f>'Oct Dic 2022'!$B$25:$C$25</c:f>
              <c:numCache>
                <c:formatCode>General</c:formatCode>
                <c:ptCount val="2"/>
                <c:pt idx="0" formatCode="0">
                  <c:v>24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EA-47EE-9384-56DE4E639D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96170528"/>
        <c:axId val="2096173248"/>
        <c:axId val="0"/>
      </c:bar3DChart>
      <c:catAx>
        <c:axId val="209617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DO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3248"/>
        <c:crosses val="autoZero"/>
        <c:auto val="1"/>
        <c:lblAlgn val="ctr"/>
        <c:lblOffset val="100"/>
        <c:noMultiLvlLbl val="0"/>
      </c:catAx>
      <c:valAx>
        <c:axId val="209617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'Oct Dic 2022'!$B$28:$D$28</c:f>
          <c:strCache>
            <c:ptCount val="3"/>
            <c:pt idx="0">
              <c:v>Asistencias a las Industrias Manufactureras octubre - diciembre 2022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0.106570701088963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02-462E-80E0-94CE1B675D5C}"/>
                </c:ext>
              </c:extLst>
            </c:dLbl>
            <c:dLbl>
              <c:idx val="1"/>
              <c:layout>
                <c:manualLayout>
                  <c:x val="0.1104306913558882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02-462E-80E0-94CE1B675D5C}"/>
                </c:ext>
              </c:extLst>
            </c:dLbl>
            <c:dLbl>
              <c:idx val="2"/>
              <c:layout>
                <c:manualLayout>
                  <c:x val="0"/>
                  <c:y val="-0.102764604621500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02-462E-80E0-94CE1B675D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 Dic 2022'!$B$29:$D$29</c:f>
              <c:strCache>
                <c:ptCount val="3"/>
                <c:pt idx="0">
                  <c:v>Cantidad de Asistencias</c:v>
                </c:pt>
                <c:pt idx="1">
                  <c:v>Cantidad de Capacitaciones</c:v>
                </c:pt>
                <c:pt idx="2">
                  <c:v>Personas Capacitadas</c:v>
                </c:pt>
              </c:strCache>
            </c:strRef>
          </c:cat>
          <c:val>
            <c:numRef>
              <c:f>'Oct Dic 2022'!$B$30:$D$30</c:f>
              <c:numCache>
                <c:formatCode>General</c:formatCode>
                <c:ptCount val="3"/>
                <c:pt idx="0">
                  <c:v>295</c:v>
                </c:pt>
                <c:pt idx="1">
                  <c:v>3</c:v>
                </c:pt>
                <c:pt idx="2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02-462E-80E0-94CE1B675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002288"/>
        <c:axId val="1044168576"/>
        <c:axId val="0"/>
      </c:bar3DChart>
      <c:catAx>
        <c:axId val="993002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68576"/>
        <c:crosses val="autoZero"/>
        <c:auto val="1"/>
        <c:lblAlgn val="ctr"/>
        <c:lblOffset val="100"/>
        <c:noMultiLvlLbl val="0"/>
      </c:catAx>
      <c:valAx>
        <c:axId val="104416857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0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'Oct Dic 2022'!$B$33:$E$33</c:f>
          <c:strCache>
            <c:ptCount val="4"/>
            <c:pt idx="0">
              <c:v>Actividades de Encadenamiento Productivo octubre - diciembre 2022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998380199617454"/>
          <c:y val="0.12608449921996456"/>
          <c:w val="0.5743886408138934"/>
          <c:h val="0.72841710578145091"/>
        </c:manualLayout>
      </c:layout>
      <c:pie3DChart>
        <c:varyColors val="1"/>
        <c:ser>
          <c:idx val="0"/>
          <c:order val="0"/>
          <c:dPt>
            <c:idx val="1"/>
            <c:bubble3D val="0"/>
            <c:explosion val="8"/>
            <c:extLst>
              <c:ext xmlns:c16="http://schemas.microsoft.com/office/drawing/2014/chart" uri="{C3380CC4-5D6E-409C-BE32-E72D297353CC}">
                <c16:uniqueId val="{00000001-807C-4EA3-9F32-9094CE0975D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'Oct Dic 2022'!$B$34:$E$34</c:f>
              <c:strCache>
                <c:ptCount val="4"/>
                <c:pt idx="0">
                  <c:v>Cantidad de acciones para fortalecer los Encadenamientos Productivos</c:v>
                </c:pt>
                <c:pt idx="1">
                  <c:v>Cantidad de capacitaciones de Encadenamiento Productivo</c:v>
                </c:pt>
                <c:pt idx="2">
                  <c:v>Cantidad de sensibilizaciones a grupos asociativos</c:v>
                </c:pt>
                <c:pt idx="3">
                  <c:v>Número de Grupos Asociativos en gestación</c:v>
                </c:pt>
              </c:strCache>
            </c:strRef>
          </c:cat>
          <c:val>
            <c:numRef>
              <c:f>'Oct Dic 2022'!$B$35:$E$35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7C-4EA3-9F32-9094CE0975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1022833173599421E-2"/>
          <c:y val="0.80524282445115458"/>
          <c:w val="0.92358322458521358"/>
          <c:h val="0.17025311794581441"/>
        </c:manualLayout>
      </c:layout>
      <c:overlay val="0"/>
      <c:txPr>
        <a:bodyPr/>
        <a:lstStyle/>
        <a:p>
          <a:pPr algn="ctr">
            <a:defRPr lang="es-DO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'Oct Dic 2022'!$B$38:$C$38</c:f>
          <c:strCache>
            <c:ptCount val="2"/>
            <c:pt idx="0">
              <c:v>Solicitudes de Arrendamiento y Renovaciones octubre - diciembre 2022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9.3181401332610672E-17"/>
                  <c:y val="-0.129915299316666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E0-4680-A985-9A4FE6B665D3}"/>
                </c:ext>
              </c:extLst>
            </c:dLbl>
            <c:dLbl>
              <c:idx val="1"/>
              <c:layout>
                <c:manualLayout>
                  <c:x val="0"/>
                  <c:y val="-0.126094261101469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0-4680-A985-9A4FE6B665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 Dic 2022'!$B$39:$C$39</c:f>
              <c:strCache>
                <c:ptCount val="2"/>
                <c:pt idx="0">
                  <c:v>Solicitudes de Nuevos Arrendamientos en Zonas Francas</c:v>
                </c:pt>
                <c:pt idx="1">
                  <c:v>Solicitudes de Renovación de Contratos en Zonas Francas</c:v>
                </c:pt>
              </c:strCache>
            </c:strRef>
          </c:cat>
          <c:val>
            <c:numRef>
              <c:f>'Oct Dic 2022'!$B$40:$C$40</c:f>
              <c:numCache>
                <c:formatCode>General</c:formatCod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0-4680-A985-9A4FE6B665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96174336"/>
        <c:axId val="2096174880"/>
        <c:axId val="0"/>
      </c:bar3DChart>
      <c:catAx>
        <c:axId val="2096174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DO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4880"/>
        <c:crosses val="autoZero"/>
        <c:auto val="1"/>
        <c:lblAlgn val="ctr"/>
        <c:lblOffset val="100"/>
        <c:noMultiLvlLbl val="0"/>
      </c:catAx>
      <c:valAx>
        <c:axId val="2096174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DO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DO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Cantidad de Proyectos Centro de Incubación y Aceleración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487-439D-87A8-4E27D4B7CB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487-439D-87A8-4E27D4B7CB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487-439D-87A8-4E27D4B7CB4A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73B9DFC-AE02-498E-AEE4-D60FAAE18E23}" type="CELLRANGE">
                      <a:rPr lang="en-US"/>
                      <a:pPr>
                        <a:defRPr sz="1100"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6B1BF45E-738F-45C1-B9EE-C38485FCF0A8}" type="CATEGORYNAME">
                      <a:rPr lang="en-US" baseline="0"/>
                      <a:pPr>
                        <a:defRPr sz="1100"/>
                      </a:pPr>
                      <a:t>[NOMBRE DE CATEGORÍA]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487-439D-87A8-4E27D4B7CB4A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D61CA8-3E2D-4FD8-B41A-18CDF07BA4BB}" type="CELLRANGE">
                      <a:rPr lang="en-US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93A73110-AC68-4FA9-A2B3-6645CE1E9FD3}" type="CATEGORYNAME">
                      <a:rPr lang="en-US" baseline="0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487-439D-87A8-4E27D4B7CB4A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9AE2FC0-525B-4585-B9C9-A9180A5E9C0C}" type="CELLRANGE">
                      <a:rPr lang="en-US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EE9A0686-1991-48F0-8D2E-3AAA9223A803}" type="CATEGORYNAME">
                      <a:rPr lang="en-US" baseline="0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487-439D-87A8-4E27D4B7CB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'Enero Marzo 2022'!$B$35:$D$35</c:f>
              <c:strCache>
                <c:ptCount val="3"/>
                <c:pt idx="0">
                  <c:v>Proyectos Pre-Incubados</c:v>
                </c:pt>
                <c:pt idx="1">
                  <c:v>Proyectos Incubados</c:v>
                </c:pt>
                <c:pt idx="2">
                  <c:v>Proyectos en Aceleración</c:v>
                </c:pt>
              </c:strCache>
            </c:strRef>
          </c:cat>
          <c:val>
            <c:numRef>
              <c:f>'Enero Marzo 2022'!$B$36:$D$36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'Enero Marzo 2022'!$B$36:$D$36</c15:f>
                <c15:dlblRangeCache>
                  <c:ptCount val="3"/>
                  <c:pt idx="0">
                    <c:v>5</c:v>
                  </c:pt>
                  <c:pt idx="1">
                    <c:v>4</c:v>
                  </c:pt>
                  <c:pt idx="2">
                    <c:v>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F487-439D-87A8-4E27D4B7CB4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'Oct Dic 2022'!$B$43:$E$43</c:f>
          <c:strCache>
            <c:ptCount val="4"/>
            <c:pt idx="0">
              <c:v>Ocupación y demanda de naves y locales en parques y distritos industriales octubre - diciembre 2022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'Oct Dic 2022'!$B$44</c:f>
              <c:strCache>
                <c:ptCount val="1"/>
                <c:pt idx="0">
                  <c:v>Naves y locales ocupados (de 408)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9826839826839829E-2"/>
                  <c:y val="-6.059660820028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8E-401F-A20D-8B739DCD5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'Oct Dic 2022'!$B$45</c:f>
              <c:numCache>
                <c:formatCode>0</c:formatCode>
                <c:ptCount val="1"/>
                <c:pt idx="0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E-401F-A20D-8B739DCD5347}"/>
            </c:ext>
          </c:extLst>
        </c:ser>
        <c:ser>
          <c:idx val="1"/>
          <c:order val="1"/>
          <c:tx>
            <c:strRef>
              <c:f>'Oct Dic 2022'!$C$44</c:f>
              <c:strCache>
                <c:ptCount val="1"/>
                <c:pt idx="0">
                  <c:v>Naves recuperadas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8095238095238099E-2"/>
                  <c:y val="-6.438389621280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8E-401F-A20D-8B739DCD5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'Oct Dic 2022'!$C$45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8E-401F-A20D-8B739DCD5347}"/>
            </c:ext>
          </c:extLst>
        </c:ser>
        <c:ser>
          <c:idx val="2"/>
          <c:order val="2"/>
          <c:tx>
            <c:strRef>
              <c:f>'Oct Dic 2022'!$D$44</c:f>
              <c:strCache>
                <c:ptCount val="1"/>
                <c:pt idx="0">
                  <c:v>Naves próximas a recuperar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437229437229439E-2"/>
                  <c:y val="-5.6809320187765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8E-401F-A20D-8B739DCD5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'Oct Dic 2022'!$D$45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8E-401F-A20D-8B739DCD5347}"/>
            </c:ext>
          </c:extLst>
        </c:ser>
        <c:ser>
          <c:idx val="3"/>
          <c:order val="3"/>
          <c:tx>
            <c:strRef>
              <c:f>'Oct Dic 2022'!$E$44</c:f>
              <c:strCache>
                <c:ptCount val="1"/>
                <c:pt idx="0">
                  <c:v>Solicitudes de naves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437229437229439E-2"/>
                  <c:y val="-5.6809320187766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8E-401F-A20D-8B739DCD5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'Oct Dic 2022'!$E$45</c:f>
              <c:numCache>
                <c:formatCode>0</c:formatCode>
                <c:ptCount val="1"/>
                <c:pt idx="0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8E-401F-A20D-8B739DCD53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1754096"/>
        <c:axId val="768882560"/>
        <c:axId val="0"/>
      </c:bar3DChart>
      <c:catAx>
        <c:axId val="1051754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68882560"/>
        <c:crosses val="autoZero"/>
        <c:auto val="1"/>
        <c:lblAlgn val="ctr"/>
        <c:lblOffset val="100"/>
        <c:noMultiLvlLbl val="0"/>
      </c:catAx>
      <c:valAx>
        <c:axId val="76888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75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s-DO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Programa Nacional de Capacitación para la Industria Manufacturera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 Marzo 2022'!$B$47</c:f>
              <c:strCache>
                <c:ptCount val="1"/>
                <c:pt idx="0">
                  <c:v>Cantidad de Capacitaciones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'Enero Marzo 2022'!$B$48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6-47C0-AAD7-82F60BF94F1C}"/>
            </c:ext>
          </c:extLst>
        </c:ser>
        <c:ser>
          <c:idx val="1"/>
          <c:order val="1"/>
          <c:tx>
            <c:strRef>
              <c:f>'Enero Marzo 2022'!$C$47</c:f>
              <c:strCache>
                <c:ptCount val="1"/>
                <c:pt idx="0">
                  <c:v>Cantidad de Industrias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'Enero Marzo 2022'!$C$48</c:f>
              <c:numCache>
                <c:formatCode>General</c:formatCode>
                <c:ptCount val="1"/>
                <c:pt idx="0">
                  <c:v>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6-47C0-AAD7-82F60BF94F1C}"/>
            </c:ext>
          </c:extLst>
        </c:ser>
        <c:ser>
          <c:idx val="2"/>
          <c:order val="2"/>
          <c:tx>
            <c:strRef>
              <c:f>'Enero Marzo 2022'!$D$47</c:f>
              <c:strCache>
                <c:ptCount val="1"/>
                <c:pt idx="0">
                  <c:v>Personas Capacitadas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'Enero Marzo 2022'!$D$48</c:f>
              <c:numCache>
                <c:formatCode>General</c:formatCode>
                <c:ptCount val="1"/>
                <c:pt idx="0">
                  <c:v>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6-47C0-AAD7-82F60BF94F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2096166176"/>
        <c:axId val="2096172160"/>
      </c:barChart>
      <c:catAx>
        <c:axId val="209616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2160"/>
        <c:crosses val="autoZero"/>
        <c:auto val="1"/>
        <c:lblAlgn val="ctr"/>
        <c:lblOffset val="100"/>
        <c:noMultiLvlLbl val="0"/>
      </c:catAx>
      <c:valAx>
        <c:axId val="2096172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6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Asistencias Técnica en Mejoras Continuas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9010416510741334E-3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7F-4957-B996-CA239CC7119B}"/>
                </c:ext>
              </c:extLst>
            </c:dLbl>
            <c:dLbl>
              <c:idx val="1"/>
              <c:layout>
                <c:manualLayout>
                  <c:x val="-1.9010416510741334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7F-4957-B996-CA239CC711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Marzo 2022'!$B$59:$C$59</c:f>
              <c:strCache>
                <c:ptCount val="2"/>
                <c:pt idx="0">
                  <c:v>Industriales Sensibilizados </c:v>
                </c:pt>
                <c:pt idx="1">
                  <c:v>Empresas Asistidas</c:v>
                </c:pt>
              </c:strCache>
            </c:strRef>
          </c:cat>
          <c:val>
            <c:numRef>
              <c:f>'Enero Marzo 2022'!$B$60:$C$60</c:f>
              <c:numCache>
                <c:formatCode>General</c:formatCode>
                <c:ptCount val="2"/>
                <c:pt idx="0" formatCode="0">
                  <c:v>14.5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7F-4957-B996-CA239CC711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96170528"/>
        <c:axId val="2096173248"/>
        <c:axId val="0"/>
      </c:bar3DChart>
      <c:catAx>
        <c:axId val="209617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DO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3248"/>
        <c:crosses val="autoZero"/>
        <c:auto val="1"/>
        <c:lblAlgn val="ctr"/>
        <c:lblOffset val="100"/>
        <c:noMultiLvlLbl val="0"/>
      </c:catAx>
      <c:valAx>
        <c:axId val="209617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Asistencia a las Industrias Manufactureras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0.106570701088963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57-43AB-9CAB-F12D9B213E7D}"/>
                </c:ext>
              </c:extLst>
            </c:dLbl>
            <c:dLbl>
              <c:idx val="1"/>
              <c:layout>
                <c:manualLayout>
                  <c:x val="7.4716454315475481E-2"/>
                  <c:y val="-6.97776291596947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57-43AB-9CAB-F12D9B213E7D}"/>
                </c:ext>
              </c:extLst>
            </c:dLbl>
            <c:dLbl>
              <c:idx val="2"/>
              <c:layout>
                <c:manualLayout>
                  <c:x val="0"/>
                  <c:y val="-0.102764604621500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57-43AB-9CAB-F12D9B213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Marzo 2022'!$B$71:$D$71</c:f>
              <c:strCache>
                <c:ptCount val="3"/>
                <c:pt idx="0">
                  <c:v>Cantidad de Asistencias</c:v>
                </c:pt>
                <c:pt idx="1">
                  <c:v>Cantidad de Capacitaciones</c:v>
                </c:pt>
                <c:pt idx="2">
                  <c:v>Personas Capacitadas</c:v>
                </c:pt>
              </c:strCache>
            </c:strRef>
          </c:cat>
          <c:val>
            <c:numRef>
              <c:f>'Enero Marzo 2022'!$B$72:$D$72</c:f>
              <c:numCache>
                <c:formatCode>0</c:formatCode>
                <c:ptCount val="3"/>
                <c:pt idx="0" formatCode="General">
                  <c:v>610</c:v>
                </c:pt>
                <c:pt idx="1">
                  <c:v>7</c:v>
                </c:pt>
                <c:pt idx="2" formatCode="General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57-43AB-9CAB-F12D9B213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002288"/>
        <c:axId val="1044168576"/>
        <c:axId val="0"/>
      </c:bar3DChart>
      <c:catAx>
        <c:axId val="993002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68576"/>
        <c:crosses val="autoZero"/>
        <c:auto val="1"/>
        <c:lblAlgn val="ctr"/>
        <c:lblOffset val="100"/>
        <c:noMultiLvlLbl val="0"/>
      </c:catAx>
      <c:valAx>
        <c:axId val="104416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0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Actividades de Encadenamiento Productivo enero - Marzo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998380199617454"/>
          <c:y val="0.12608449921996456"/>
          <c:w val="0.5743886408138934"/>
          <c:h val="0.72841710578145091"/>
        </c:manualLayout>
      </c:layout>
      <c:pie3DChart>
        <c:varyColors val="1"/>
        <c:ser>
          <c:idx val="0"/>
          <c:order val="0"/>
          <c:dPt>
            <c:idx val="1"/>
            <c:bubble3D val="0"/>
            <c:explosion val="8"/>
            <c:extLst>
              <c:ext xmlns:c16="http://schemas.microsoft.com/office/drawing/2014/chart" uri="{C3380CC4-5D6E-409C-BE32-E72D297353CC}">
                <c16:uniqueId val="{00000001-48F1-42BC-A6F7-CECDCD77CF9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'Enero Marzo 2022'!$B$83:$E$83</c:f>
              <c:strCache>
                <c:ptCount val="4"/>
                <c:pt idx="0">
                  <c:v>Cantidad de acciones para fortalecer los Encadenamientos Productivos</c:v>
                </c:pt>
                <c:pt idx="1">
                  <c:v>Cantidad de capacitaciones de Encadenamiento Productivo</c:v>
                </c:pt>
                <c:pt idx="2">
                  <c:v>Cantidad de sensibilizaciones a grupos asociativos</c:v>
                </c:pt>
                <c:pt idx="3">
                  <c:v>Número de Grupos Asociativos en gestación</c:v>
                </c:pt>
              </c:strCache>
            </c:strRef>
          </c:cat>
          <c:val>
            <c:numRef>
              <c:f>'Enero Marzo 2022'!$B$84:$E$84</c:f>
              <c:numCache>
                <c:formatCode>General</c:formatCode>
                <c:ptCount val="4"/>
                <c:pt idx="0" formatCode="0">
                  <c:v>3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F1-42BC-A6F7-CECDCD77CF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1022833173599421E-2"/>
          <c:y val="0.80524282445115458"/>
          <c:w val="0.92358322458521358"/>
          <c:h val="0.17025311794581441"/>
        </c:manualLayout>
      </c:layout>
      <c:overlay val="0"/>
      <c:txPr>
        <a:bodyPr/>
        <a:lstStyle/>
        <a:p>
          <a:pPr algn="ctr">
            <a:defRPr lang="es-DO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Cantidad de Contratos Fimados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9.3181401332610672E-17"/>
                  <c:y val="-0.129915299316666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4B-4ED9-B96B-D64AC90B2F16}"/>
                </c:ext>
              </c:extLst>
            </c:dLbl>
            <c:dLbl>
              <c:idx val="1"/>
              <c:layout>
                <c:manualLayout>
                  <c:x val="0"/>
                  <c:y val="-0.126094261101469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4B-4ED9-B96B-D64AC90B2F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Marzo 2022'!$B$95:$C$95</c:f>
              <c:strCache>
                <c:ptCount val="2"/>
                <c:pt idx="0">
                  <c:v>Solicitudes de Nuevos Arrendamientos en Zonas Francas</c:v>
                </c:pt>
                <c:pt idx="1">
                  <c:v>Solicitudes de Renovación de Contratos en Zonas Francas</c:v>
                </c:pt>
              </c:strCache>
            </c:strRef>
          </c:cat>
          <c:val>
            <c:numRef>
              <c:f>'Enero Marzo 2022'!$B$96:$C$96</c:f>
              <c:numCache>
                <c:formatCode>General</c:formatCode>
                <c:ptCount val="2"/>
                <c:pt idx="0">
                  <c:v>26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4B-4ED9-B96B-D64AC90B2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96174336"/>
        <c:axId val="2096174880"/>
        <c:axId val="0"/>
      </c:bar3DChart>
      <c:catAx>
        <c:axId val="2096174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DO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4880"/>
        <c:crosses val="autoZero"/>
        <c:auto val="1"/>
        <c:lblAlgn val="ctr"/>
        <c:lblOffset val="100"/>
        <c:noMultiLvlLbl val="0"/>
      </c:catAx>
      <c:valAx>
        <c:axId val="2096174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DO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17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DO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Ocupación y demanda de naves en parques y distritos industriales enero -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DO" sz="14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'Enero Marzo 2022'!$B$107</c:f>
              <c:strCache>
                <c:ptCount val="1"/>
                <c:pt idx="0">
                  <c:v>Naves y locales ocupados (de 389)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9826839826839829E-2"/>
                  <c:y val="-6.059660820028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31-4951-B6BA-C30CF7F97E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'Enero Marzo 2022'!$B$108</c:f>
              <c:numCache>
                <c:formatCode>0</c:formatCode>
                <c:ptCount val="1"/>
                <c:pt idx="0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31-4951-B6BA-C30CF7F97E53}"/>
            </c:ext>
          </c:extLst>
        </c:ser>
        <c:ser>
          <c:idx val="1"/>
          <c:order val="1"/>
          <c:tx>
            <c:strRef>
              <c:f>'Enero Marzo 2022'!$C$107</c:f>
              <c:strCache>
                <c:ptCount val="1"/>
                <c:pt idx="0">
                  <c:v>Naves recuperadas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8095238095238099E-2"/>
                  <c:y val="-6.438389621280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31-4951-B6BA-C30CF7F97E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'Enero Marzo 2022'!$C$108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31-4951-B6BA-C30CF7F97E53}"/>
            </c:ext>
          </c:extLst>
        </c:ser>
        <c:ser>
          <c:idx val="2"/>
          <c:order val="2"/>
          <c:tx>
            <c:strRef>
              <c:f>'Enero Marzo 2022'!$D$107</c:f>
              <c:strCache>
                <c:ptCount val="1"/>
                <c:pt idx="0">
                  <c:v>Naves próximas a recuperar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437229437229439E-2"/>
                  <c:y val="-5.6809320187765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31-4951-B6BA-C30CF7F97E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'Enero Marzo 2022'!$D$108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31-4951-B6BA-C30CF7F97E53}"/>
            </c:ext>
          </c:extLst>
        </c:ser>
        <c:ser>
          <c:idx val="3"/>
          <c:order val="3"/>
          <c:tx>
            <c:strRef>
              <c:f>'Enero Marzo 2022'!$E$107</c:f>
              <c:strCache>
                <c:ptCount val="1"/>
                <c:pt idx="0">
                  <c:v>Solicitudes de naves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437229437229439E-2"/>
                  <c:y val="-5.6809320187766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31-4951-B6BA-C30CF7F97E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DO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'Enero Marzo 2022'!$E$108</c:f>
              <c:numCache>
                <c:formatCode>0</c:formatCode>
                <c:ptCount val="1"/>
                <c:pt idx="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31-4951-B6BA-C30CF7F97E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1754096"/>
        <c:axId val="768882560"/>
        <c:axId val="0"/>
      </c:bar3DChart>
      <c:catAx>
        <c:axId val="1051754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68882560"/>
        <c:crosses val="autoZero"/>
        <c:auto val="1"/>
        <c:lblAlgn val="ctr"/>
        <c:lblOffset val="100"/>
        <c:noMultiLvlLbl val="0"/>
      </c:catAx>
      <c:valAx>
        <c:axId val="76888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75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s-DO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39144</xdr:colOff>
      <xdr:row>0</xdr:row>
      <xdr:rowOff>91336</xdr:rowOff>
    </xdr:from>
    <xdr:to>
      <xdr:col>14</xdr:col>
      <xdr:colOff>652398</xdr:colOff>
      <xdr:row>12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A73C2A-EEE6-4814-9F13-3CC850E81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14</xdr:col>
      <xdr:colOff>651354</xdr:colOff>
      <xdr:row>24</xdr:row>
      <xdr:rowOff>114300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CDAC56B3-9553-4A44-8424-0051D2BD61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805320</xdr:colOff>
      <xdr:row>36</xdr:row>
      <xdr:rowOff>38100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AB66376-A905-49DF-9FAA-E1B8F84DD0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37</xdr:row>
      <xdr:rowOff>1</xdr:rowOff>
    </xdr:from>
    <xdr:to>
      <xdr:col>14</xdr:col>
      <xdr:colOff>813278</xdr:colOff>
      <xdr:row>48</xdr:row>
      <xdr:rowOff>95250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86D987D5-3DBC-4CF9-8579-B1F218B22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49</xdr:row>
      <xdr:rowOff>0</xdr:rowOff>
    </xdr:from>
    <xdr:to>
      <xdr:col>14</xdr:col>
      <xdr:colOff>626302</xdr:colOff>
      <xdr:row>60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C39717BE-47BD-4274-A47D-1E40D3E5D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61</xdr:row>
      <xdr:rowOff>0</xdr:rowOff>
    </xdr:from>
    <xdr:to>
      <xdr:col>14</xdr:col>
      <xdr:colOff>844463</xdr:colOff>
      <xdr:row>72</xdr:row>
      <xdr:rowOff>57150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68AD435B-217A-408D-9009-743366FE0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</xdr:colOff>
      <xdr:row>73</xdr:row>
      <xdr:rowOff>1</xdr:rowOff>
    </xdr:from>
    <xdr:to>
      <xdr:col>14</xdr:col>
      <xdr:colOff>857250</xdr:colOff>
      <xdr:row>84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7B8840FF-6A2C-4F0C-9059-0FF6FA2EB5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85</xdr:row>
      <xdr:rowOff>0</xdr:rowOff>
    </xdr:from>
    <xdr:to>
      <xdr:col>14</xdr:col>
      <xdr:colOff>857250</xdr:colOff>
      <xdr:row>96</xdr:row>
      <xdr:rowOff>57150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CD088997-B177-4349-A4CE-0C39D63B5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97</xdr:row>
      <xdr:rowOff>1</xdr:rowOff>
    </xdr:from>
    <xdr:to>
      <xdr:col>14</xdr:col>
      <xdr:colOff>876300</xdr:colOff>
      <xdr:row>107</xdr:row>
      <xdr:rowOff>171451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5B4C337D-06FF-486E-BD7F-38B927B5F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</xdr:colOff>
      <xdr:row>109</xdr:row>
      <xdr:rowOff>0</xdr:rowOff>
    </xdr:from>
    <xdr:to>
      <xdr:col>14</xdr:col>
      <xdr:colOff>857250</xdr:colOff>
      <xdr:row>141</xdr:row>
      <xdr:rowOff>114300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28EDFA83-6B7D-477F-AC6C-8A42C16660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39144</xdr:colOff>
      <xdr:row>0</xdr:row>
      <xdr:rowOff>91336</xdr:rowOff>
    </xdr:from>
    <xdr:to>
      <xdr:col>14</xdr:col>
      <xdr:colOff>652398</xdr:colOff>
      <xdr:row>12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722C64B-BCE6-400E-A4EB-EACD69EFA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756781</xdr:colOff>
      <xdr:row>109</xdr:row>
      <xdr:rowOff>95250</xdr:rowOff>
    </xdr:from>
    <xdr:to>
      <xdr:col>14</xdr:col>
      <xdr:colOff>666751</xdr:colOff>
      <xdr:row>148</xdr:row>
      <xdr:rowOff>133350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3CCA3D71-7EC3-4A19-A412-46386A73F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14</xdr:col>
      <xdr:colOff>651354</xdr:colOff>
      <xdr:row>24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D5724FA1-BC33-4F59-BD98-DC7C0E5B9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666750</xdr:colOff>
      <xdr:row>36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627C2165-80AC-47AD-BE27-FBE5916965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37</xdr:row>
      <xdr:rowOff>1</xdr:rowOff>
    </xdr:from>
    <xdr:to>
      <xdr:col>14</xdr:col>
      <xdr:colOff>609600</xdr:colOff>
      <xdr:row>48</xdr:row>
      <xdr:rowOff>76201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2A17DF85-F92E-4F97-9ACF-2A4E373D3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49</xdr:row>
      <xdr:rowOff>0</xdr:rowOff>
    </xdr:from>
    <xdr:to>
      <xdr:col>14</xdr:col>
      <xdr:colOff>626302</xdr:colOff>
      <xdr:row>60</xdr:row>
      <xdr:rowOff>95250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58C558EC-3246-4E17-9485-9E1501F99F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61</xdr:row>
      <xdr:rowOff>0</xdr:rowOff>
    </xdr:from>
    <xdr:to>
      <xdr:col>14</xdr:col>
      <xdr:colOff>609600</xdr:colOff>
      <xdr:row>72</xdr:row>
      <xdr:rowOff>95250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F7614-5EBC-425E-99C8-7297395B3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</xdr:colOff>
      <xdr:row>73</xdr:row>
      <xdr:rowOff>38101</xdr:rowOff>
    </xdr:from>
    <xdr:to>
      <xdr:col>14</xdr:col>
      <xdr:colOff>685801</xdr:colOff>
      <xdr:row>84</xdr:row>
      <xdr:rowOff>95250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18A8E129-3362-4C9C-A476-330819F845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85</xdr:row>
      <xdr:rowOff>0</xdr:rowOff>
    </xdr:from>
    <xdr:to>
      <xdr:col>14</xdr:col>
      <xdr:colOff>647700</xdr:colOff>
      <xdr:row>96</xdr:row>
      <xdr:rowOff>57150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428FE0B2-D2B7-417A-A2B4-FB9D04493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97</xdr:row>
      <xdr:rowOff>1</xdr:rowOff>
    </xdr:from>
    <xdr:to>
      <xdr:col>14</xdr:col>
      <xdr:colOff>704850</xdr:colOff>
      <xdr:row>108</xdr:row>
      <xdr:rowOff>114301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73B65AC0-8678-4EF7-910B-E266A81CB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39144</xdr:colOff>
      <xdr:row>0</xdr:row>
      <xdr:rowOff>91336</xdr:rowOff>
    </xdr:from>
    <xdr:to>
      <xdr:col>14</xdr:col>
      <xdr:colOff>652398</xdr:colOff>
      <xdr:row>5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CFCB99-A03F-4CE9-92E6-16CB43F6DF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756781</xdr:colOff>
      <xdr:row>46</xdr:row>
      <xdr:rowOff>95250</xdr:rowOff>
    </xdr:from>
    <xdr:to>
      <xdr:col>14</xdr:col>
      <xdr:colOff>666751</xdr:colOff>
      <xdr:row>68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79F7AFC-5FF3-4A64-9FA2-D9F91038C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14</xdr:col>
      <xdr:colOff>651354</xdr:colOff>
      <xdr:row>10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3DBE436-4228-4FA6-9E9F-CE776D085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11</xdr:row>
      <xdr:rowOff>0</xdr:rowOff>
    </xdr:from>
    <xdr:to>
      <xdr:col>14</xdr:col>
      <xdr:colOff>666750</xdr:colOff>
      <xdr:row>15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FA7E2A7-56F9-4EB1-8A7B-136F58A877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16</xdr:row>
      <xdr:rowOff>1</xdr:rowOff>
    </xdr:from>
    <xdr:to>
      <xdr:col>14</xdr:col>
      <xdr:colOff>609600</xdr:colOff>
      <xdr:row>20</xdr:row>
      <xdr:rowOff>76201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85FF722-4279-44AB-9930-0FEF30837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14</xdr:col>
      <xdr:colOff>626302</xdr:colOff>
      <xdr:row>25</xdr:row>
      <xdr:rowOff>95250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257E391-BBB2-473A-8126-B147D9001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14</xdr:col>
      <xdr:colOff>609600</xdr:colOff>
      <xdr:row>30</xdr:row>
      <xdr:rowOff>95250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0588F54-90CC-4DCD-9482-FCEBB77CA4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</xdr:colOff>
      <xdr:row>31</xdr:row>
      <xdr:rowOff>38101</xdr:rowOff>
    </xdr:from>
    <xdr:to>
      <xdr:col>14</xdr:col>
      <xdr:colOff>685801</xdr:colOff>
      <xdr:row>35</xdr:row>
      <xdr:rowOff>95250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62FEEE9-390D-4A5C-B33E-C69FBF977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14</xdr:col>
      <xdr:colOff>647700</xdr:colOff>
      <xdr:row>40</xdr:row>
      <xdr:rowOff>57150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38480D8-B3AB-4B14-AAA9-FFAE596A4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41</xdr:row>
      <xdr:rowOff>1</xdr:rowOff>
    </xdr:from>
    <xdr:to>
      <xdr:col>14</xdr:col>
      <xdr:colOff>704850</xdr:colOff>
      <xdr:row>45</xdr:row>
      <xdr:rowOff>114301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7704601-90D1-472F-AE6D-8E721D4AE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5A738-2CC8-404C-AA16-517DE7030FA5}">
  <dimension ref="A1:F150"/>
  <sheetViews>
    <sheetView topLeftCell="A10" zoomScale="50" zoomScaleNormal="50" workbookViewId="0">
      <selection activeCell="C92" sqref="C92"/>
    </sheetView>
  </sheetViews>
  <sheetFormatPr baseColWidth="10" defaultColWidth="11.42578125" defaultRowHeight="15" x14ac:dyDescent="0.25"/>
  <cols>
    <col min="1" max="1" width="28.42578125" customWidth="1"/>
    <col min="2" max="2" width="55.28515625" customWidth="1"/>
    <col min="3" max="3" width="56" customWidth="1"/>
    <col min="4" max="4" width="38.85546875" customWidth="1"/>
    <col min="5" max="5" width="43.28515625" customWidth="1"/>
    <col min="7" max="15" width="14" customWidth="1"/>
    <col min="16" max="23" width="15.140625" customWidth="1"/>
  </cols>
  <sheetData>
    <row r="1" spans="1:6" x14ac:dyDescent="0.25">
      <c r="A1" s="4"/>
      <c r="B1" s="4"/>
      <c r="C1" s="4"/>
      <c r="D1" s="4"/>
      <c r="E1" s="4"/>
      <c r="F1" s="4"/>
    </row>
    <row r="2" spans="1:6" ht="21" x14ac:dyDescent="0.35">
      <c r="A2" s="4"/>
      <c r="B2" s="22" t="s">
        <v>36</v>
      </c>
      <c r="C2" s="23"/>
      <c r="F2" s="4"/>
    </row>
    <row r="3" spans="1:6" x14ac:dyDescent="0.25">
      <c r="A3" s="4"/>
      <c r="B3" s="10" t="s">
        <v>0</v>
      </c>
      <c r="C3" s="10" t="s">
        <v>35</v>
      </c>
      <c r="F3" s="4"/>
    </row>
    <row r="4" spans="1:6" x14ac:dyDescent="0.25">
      <c r="A4" s="4"/>
      <c r="B4" s="10">
        <v>4</v>
      </c>
      <c r="C4" s="10">
        <v>21</v>
      </c>
      <c r="F4" s="4"/>
    </row>
    <row r="5" spans="1:6" x14ac:dyDescent="0.25">
      <c r="A5" s="4"/>
      <c r="B5" s="2"/>
      <c r="C5" s="2"/>
      <c r="D5" s="2"/>
      <c r="E5" s="2"/>
      <c r="F5" s="4"/>
    </row>
    <row r="6" spans="1:6" ht="21" x14ac:dyDescent="0.35">
      <c r="A6" s="4"/>
      <c r="B6" s="22" t="s">
        <v>37</v>
      </c>
      <c r="C6" s="23"/>
      <c r="D6" s="2"/>
      <c r="E6" s="2"/>
      <c r="F6" s="4"/>
    </row>
    <row r="7" spans="1:6" x14ac:dyDescent="0.25">
      <c r="A7" s="4"/>
      <c r="B7" s="10" t="s">
        <v>0</v>
      </c>
      <c r="C7" s="10" t="s">
        <v>35</v>
      </c>
      <c r="D7" s="2"/>
      <c r="E7" s="2"/>
      <c r="F7" s="4"/>
    </row>
    <row r="8" spans="1:6" x14ac:dyDescent="0.25">
      <c r="A8" s="4"/>
      <c r="B8" s="10">
        <v>10</v>
      </c>
      <c r="C8" s="10">
        <v>7</v>
      </c>
      <c r="D8" s="2"/>
      <c r="E8" s="2"/>
      <c r="F8" s="4"/>
    </row>
    <row r="9" spans="1:6" x14ac:dyDescent="0.25">
      <c r="A9" s="4"/>
      <c r="B9" s="2"/>
      <c r="C9" s="2"/>
      <c r="D9" s="2"/>
      <c r="E9" s="2"/>
      <c r="F9" s="4"/>
    </row>
    <row r="10" spans="1:6" ht="21" x14ac:dyDescent="0.35">
      <c r="A10" s="4"/>
      <c r="B10" s="22" t="s">
        <v>56</v>
      </c>
      <c r="C10" s="23"/>
      <c r="D10" s="2"/>
      <c r="E10" s="2"/>
      <c r="F10" s="4"/>
    </row>
    <row r="11" spans="1:6" x14ac:dyDescent="0.25">
      <c r="A11" s="4"/>
      <c r="B11" s="10" t="s">
        <v>0</v>
      </c>
      <c r="C11" s="10" t="s">
        <v>35</v>
      </c>
      <c r="D11" s="2"/>
      <c r="E11" s="2"/>
      <c r="F11" s="4"/>
    </row>
    <row r="12" spans="1:6" x14ac:dyDescent="0.25">
      <c r="A12" s="4"/>
      <c r="B12" s="10">
        <f>+B4+B8</f>
        <v>14</v>
      </c>
      <c r="C12" s="10">
        <f>+C4+C8</f>
        <v>28</v>
      </c>
      <c r="D12" s="2"/>
      <c r="E12" s="2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ht="21" x14ac:dyDescent="0.35">
      <c r="A14" s="4"/>
      <c r="B14" s="22" t="s">
        <v>39</v>
      </c>
      <c r="C14" s="23"/>
      <c r="F14" s="4"/>
    </row>
    <row r="15" spans="1:6" x14ac:dyDescent="0.25">
      <c r="A15" s="4"/>
      <c r="B15" s="10" t="s">
        <v>1</v>
      </c>
      <c r="C15" s="10" t="s">
        <v>2</v>
      </c>
      <c r="F15" s="4"/>
    </row>
    <row r="16" spans="1:6" x14ac:dyDescent="0.25">
      <c r="A16" s="4"/>
      <c r="B16" s="10">
        <v>37</v>
      </c>
      <c r="C16" s="10">
        <v>57</v>
      </c>
      <c r="F16" s="4"/>
    </row>
    <row r="17" spans="1:6" x14ac:dyDescent="0.25">
      <c r="A17" s="4"/>
      <c r="B17" s="2"/>
      <c r="C17" s="2"/>
      <c r="D17" s="2"/>
      <c r="E17" s="2"/>
      <c r="F17" s="4"/>
    </row>
    <row r="18" spans="1:6" ht="21" x14ac:dyDescent="0.35">
      <c r="A18" s="4"/>
      <c r="B18" s="22" t="s">
        <v>38</v>
      </c>
      <c r="C18" s="23"/>
      <c r="D18" s="2"/>
      <c r="E18" s="2"/>
      <c r="F18" s="4"/>
    </row>
    <row r="19" spans="1:6" x14ac:dyDescent="0.25">
      <c r="A19" s="4"/>
      <c r="B19" s="10" t="s">
        <v>1</v>
      </c>
      <c r="C19" s="10" t="s">
        <v>2</v>
      </c>
      <c r="D19" s="2"/>
      <c r="E19" s="2"/>
      <c r="F19" s="4"/>
    </row>
    <row r="20" spans="1:6" x14ac:dyDescent="0.25">
      <c r="A20" s="4"/>
      <c r="B20" s="10">
        <v>210</v>
      </c>
      <c r="C20" s="10">
        <v>47</v>
      </c>
      <c r="D20" s="2"/>
      <c r="E20" s="2"/>
      <c r="F20" s="4"/>
    </row>
    <row r="21" spans="1:6" x14ac:dyDescent="0.25">
      <c r="A21" s="4"/>
      <c r="B21" s="2"/>
      <c r="C21" s="2"/>
      <c r="D21" s="2"/>
      <c r="E21" s="2"/>
      <c r="F21" s="4"/>
    </row>
    <row r="22" spans="1:6" ht="21" x14ac:dyDescent="0.35">
      <c r="A22" s="4"/>
      <c r="B22" s="22" t="s">
        <v>55</v>
      </c>
      <c r="C22" s="23"/>
      <c r="D22" s="2"/>
      <c r="E22" s="2"/>
      <c r="F22" s="4"/>
    </row>
    <row r="23" spans="1:6" x14ac:dyDescent="0.25">
      <c r="A23" s="4"/>
      <c r="B23" s="10" t="s">
        <v>1</v>
      </c>
      <c r="C23" s="10" t="s">
        <v>2</v>
      </c>
      <c r="D23" s="2"/>
      <c r="E23" s="2"/>
      <c r="F23" s="4"/>
    </row>
    <row r="24" spans="1:6" x14ac:dyDescent="0.25">
      <c r="A24" s="4"/>
      <c r="B24" s="10">
        <f>+B16+B20</f>
        <v>247</v>
      </c>
      <c r="C24" s="10">
        <f>+C16+C20</f>
        <v>104</v>
      </c>
      <c r="D24" s="2"/>
      <c r="E24" s="2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ht="21" x14ac:dyDescent="0.35">
      <c r="A26" s="4"/>
      <c r="B26" s="22" t="s">
        <v>79</v>
      </c>
      <c r="C26" s="24"/>
      <c r="D26" s="23"/>
      <c r="F26" s="4"/>
    </row>
    <row r="27" spans="1:6" x14ac:dyDescent="0.25">
      <c r="A27" s="4"/>
      <c r="B27" s="10" t="s">
        <v>3</v>
      </c>
      <c r="C27" s="10" t="s">
        <v>4</v>
      </c>
      <c r="D27" s="10" t="s">
        <v>5</v>
      </c>
      <c r="F27" s="4"/>
    </row>
    <row r="28" spans="1:6" x14ac:dyDescent="0.25">
      <c r="A28" s="4"/>
      <c r="B28" s="10">
        <v>11</v>
      </c>
      <c r="C28" s="10">
        <v>7</v>
      </c>
      <c r="D28" s="10">
        <v>6</v>
      </c>
      <c r="F28" s="4"/>
    </row>
    <row r="29" spans="1:6" x14ac:dyDescent="0.25">
      <c r="A29" s="15"/>
      <c r="B29" s="2"/>
      <c r="C29" s="2"/>
      <c r="D29" s="2"/>
      <c r="E29" s="2"/>
      <c r="F29" s="4"/>
    </row>
    <row r="30" spans="1:6" ht="21" x14ac:dyDescent="0.35">
      <c r="A30" s="15"/>
      <c r="B30" s="22" t="s">
        <v>80</v>
      </c>
      <c r="C30" s="24"/>
      <c r="D30" s="23"/>
      <c r="E30" s="2"/>
      <c r="F30" s="4"/>
    </row>
    <row r="31" spans="1:6" x14ac:dyDescent="0.25">
      <c r="A31" s="15"/>
      <c r="B31" s="10" t="s">
        <v>3</v>
      </c>
      <c r="C31" s="10" t="s">
        <v>4</v>
      </c>
      <c r="D31" s="10" t="s">
        <v>5</v>
      </c>
      <c r="E31" s="2"/>
      <c r="F31" s="4"/>
    </row>
    <row r="32" spans="1:6" x14ac:dyDescent="0.25">
      <c r="A32" s="15"/>
      <c r="B32" s="10">
        <v>5</v>
      </c>
      <c r="C32" s="10">
        <v>4</v>
      </c>
      <c r="D32" s="10">
        <v>4</v>
      </c>
      <c r="E32" s="2"/>
      <c r="F32" s="4"/>
    </row>
    <row r="33" spans="1:6" x14ac:dyDescent="0.25">
      <c r="A33" s="15"/>
      <c r="B33" s="2"/>
      <c r="C33" s="2"/>
      <c r="D33" s="2"/>
      <c r="E33" s="2"/>
      <c r="F33" s="4"/>
    </row>
    <row r="34" spans="1:6" ht="21" x14ac:dyDescent="0.35">
      <c r="A34" s="15"/>
      <c r="B34" s="22" t="s">
        <v>57</v>
      </c>
      <c r="C34" s="24"/>
      <c r="D34" s="23"/>
      <c r="E34" s="2"/>
      <c r="F34" s="4"/>
    </row>
    <row r="35" spans="1:6" x14ac:dyDescent="0.25">
      <c r="A35" s="15"/>
      <c r="B35" s="10" t="s">
        <v>3</v>
      </c>
      <c r="C35" s="10" t="s">
        <v>4</v>
      </c>
      <c r="D35" s="10" t="s">
        <v>5</v>
      </c>
      <c r="E35" s="2"/>
      <c r="F35" s="4"/>
    </row>
    <row r="36" spans="1:6" x14ac:dyDescent="0.25">
      <c r="A36" s="15"/>
      <c r="B36" s="10">
        <f>+B32</f>
        <v>5</v>
      </c>
      <c r="C36" s="10">
        <f>+C32</f>
        <v>4</v>
      </c>
      <c r="D36" s="10">
        <f>+D32</f>
        <v>4</v>
      </c>
      <c r="E36" s="2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ht="21" customHeight="1" x14ac:dyDescent="0.35">
      <c r="A38" s="4"/>
      <c r="B38" s="19" t="s">
        <v>41</v>
      </c>
      <c r="C38" s="20"/>
      <c r="D38" s="21"/>
      <c r="F38" s="4"/>
    </row>
    <row r="39" spans="1:6" x14ac:dyDescent="0.25">
      <c r="A39" s="4"/>
      <c r="B39" s="10" t="s">
        <v>6</v>
      </c>
      <c r="C39" s="10" t="s">
        <v>7</v>
      </c>
      <c r="D39" s="10" t="s">
        <v>8</v>
      </c>
      <c r="F39" s="4"/>
    </row>
    <row r="40" spans="1:6" x14ac:dyDescent="0.25">
      <c r="A40" s="4"/>
      <c r="B40" s="10">
        <v>17</v>
      </c>
      <c r="C40" s="1">
        <v>383</v>
      </c>
      <c r="D40" s="10">
        <v>332.5</v>
      </c>
      <c r="F40" s="4"/>
    </row>
    <row r="41" spans="1:6" x14ac:dyDescent="0.25">
      <c r="A41" s="15"/>
      <c r="B41" s="14"/>
      <c r="C41" s="2"/>
      <c r="D41" s="2"/>
      <c r="E41" s="2"/>
      <c r="F41" s="4"/>
    </row>
    <row r="42" spans="1:6" ht="21" x14ac:dyDescent="0.35">
      <c r="A42" s="15"/>
      <c r="B42" s="19" t="s">
        <v>77</v>
      </c>
      <c r="C42" s="20"/>
      <c r="D42" s="21"/>
      <c r="E42" s="2"/>
      <c r="F42" s="4"/>
    </row>
    <row r="43" spans="1:6" x14ac:dyDescent="0.25">
      <c r="A43" s="15"/>
      <c r="B43" s="10" t="s">
        <v>6</v>
      </c>
      <c r="C43" s="10" t="s">
        <v>7</v>
      </c>
      <c r="D43" s="10" t="s">
        <v>8</v>
      </c>
      <c r="E43" s="2"/>
      <c r="F43" s="4"/>
    </row>
    <row r="44" spans="1:6" x14ac:dyDescent="0.25">
      <c r="A44" s="15"/>
      <c r="B44" s="10">
        <v>12</v>
      </c>
      <c r="C44" s="1">
        <v>164</v>
      </c>
      <c r="D44" s="10">
        <v>401</v>
      </c>
      <c r="E44" s="2"/>
      <c r="F44" s="4"/>
    </row>
    <row r="45" spans="1:6" x14ac:dyDescent="0.25">
      <c r="A45" s="15"/>
      <c r="B45" s="14"/>
      <c r="C45" s="2"/>
      <c r="D45" s="2"/>
      <c r="E45" s="2"/>
      <c r="F45" s="4"/>
    </row>
    <row r="46" spans="1:6" ht="21" x14ac:dyDescent="0.35">
      <c r="A46" s="15"/>
      <c r="B46" s="19" t="s">
        <v>78</v>
      </c>
      <c r="C46" s="20"/>
      <c r="D46" s="21"/>
      <c r="E46" s="2"/>
      <c r="F46" s="4"/>
    </row>
    <row r="47" spans="1:6" x14ac:dyDescent="0.25">
      <c r="A47" s="15"/>
      <c r="B47" s="10" t="s">
        <v>6</v>
      </c>
      <c r="C47" s="10" t="s">
        <v>7</v>
      </c>
      <c r="D47" s="10" t="s">
        <v>8</v>
      </c>
      <c r="E47" s="2"/>
      <c r="F47" s="4"/>
    </row>
    <row r="48" spans="1:6" x14ac:dyDescent="0.25">
      <c r="A48" s="15"/>
      <c r="B48" s="10">
        <f>+B40+B44</f>
        <v>29</v>
      </c>
      <c r="C48" s="10">
        <f>+C40+C44</f>
        <v>547</v>
      </c>
      <c r="D48" s="10">
        <f>+D40+D44-0.5</f>
        <v>733</v>
      </c>
      <c r="E48" s="2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ht="21" customHeight="1" x14ac:dyDescent="0.35">
      <c r="A50" s="4"/>
      <c r="B50" s="22" t="s">
        <v>42</v>
      </c>
      <c r="C50" s="23"/>
      <c r="F50" s="4"/>
    </row>
    <row r="51" spans="1:6" x14ac:dyDescent="0.25">
      <c r="A51" s="4"/>
      <c r="B51" s="12" t="s">
        <v>9</v>
      </c>
      <c r="C51" s="10" t="s">
        <v>10</v>
      </c>
      <c r="F51" s="4"/>
    </row>
    <row r="52" spans="1:6" x14ac:dyDescent="0.25">
      <c r="A52" s="4"/>
      <c r="B52" s="12">
        <v>11</v>
      </c>
      <c r="C52" s="10">
        <v>4</v>
      </c>
      <c r="F52" s="4"/>
    </row>
    <row r="53" spans="1:6" x14ac:dyDescent="0.25">
      <c r="A53" s="15"/>
      <c r="B53" s="14"/>
      <c r="C53" s="2"/>
      <c r="D53" s="2"/>
      <c r="E53" s="2"/>
      <c r="F53" s="4"/>
    </row>
    <row r="54" spans="1:6" ht="21" customHeight="1" x14ac:dyDescent="0.35">
      <c r="A54" s="15"/>
      <c r="B54" s="22" t="s">
        <v>44</v>
      </c>
      <c r="C54" s="23"/>
      <c r="D54" s="2"/>
      <c r="E54" s="2"/>
      <c r="F54" s="4"/>
    </row>
    <row r="55" spans="1:6" x14ac:dyDescent="0.25">
      <c r="A55" s="15"/>
      <c r="B55" s="12" t="s">
        <v>9</v>
      </c>
      <c r="C55" s="10" t="s">
        <v>10</v>
      </c>
      <c r="D55" s="2"/>
      <c r="E55" s="2"/>
      <c r="F55" s="4"/>
    </row>
    <row r="56" spans="1:6" x14ac:dyDescent="0.25">
      <c r="A56" s="15"/>
      <c r="B56" s="12">
        <f>7/2</f>
        <v>3.5</v>
      </c>
      <c r="C56" s="10">
        <f>6/2</f>
        <v>3</v>
      </c>
      <c r="D56" s="2"/>
      <c r="E56" s="2"/>
      <c r="F56" s="4"/>
    </row>
    <row r="57" spans="1:6" x14ac:dyDescent="0.25">
      <c r="A57" s="15"/>
      <c r="B57" s="14"/>
      <c r="C57" s="2"/>
      <c r="D57" s="2"/>
      <c r="E57" s="2"/>
      <c r="F57" s="4"/>
    </row>
    <row r="58" spans="1:6" ht="21" customHeight="1" x14ac:dyDescent="0.35">
      <c r="A58" s="15"/>
      <c r="B58" s="22" t="s">
        <v>58</v>
      </c>
      <c r="C58" s="23"/>
      <c r="D58" s="2"/>
      <c r="E58" s="2"/>
      <c r="F58" s="4"/>
    </row>
    <row r="59" spans="1:6" x14ac:dyDescent="0.25">
      <c r="A59" s="15"/>
      <c r="B59" s="12" t="s">
        <v>9</v>
      </c>
      <c r="C59" s="10" t="s">
        <v>10</v>
      </c>
      <c r="D59" s="2"/>
      <c r="E59" s="2"/>
      <c r="F59" s="4"/>
    </row>
    <row r="60" spans="1:6" x14ac:dyDescent="0.25">
      <c r="A60" s="15"/>
      <c r="B60" s="13">
        <f>+B52+B56</f>
        <v>14.5</v>
      </c>
      <c r="C60" s="10">
        <f>+C52+C56</f>
        <v>7</v>
      </c>
      <c r="D60" s="2"/>
      <c r="E60" s="2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ht="21" customHeight="1" x14ac:dyDescent="0.35">
      <c r="A62" s="4"/>
      <c r="B62" s="19" t="s">
        <v>43</v>
      </c>
      <c r="C62" s="20"/>
      <c r="D62" s="21"/>
      <c r="F62" s="4"/>
    </row>
    <row r="63" spans="1:6" x14ac:dyDescent="0.25">
      <c r="A63" s="4"/>
      <c r="B63" s="10" t="s">
        <v>15</v>
      </c>
      <c r="C63" s="10" t="s">
        <v>6</v>
      </c>
      <c r="D63" s="10" t="s">
        <v>8</v>
      </c>
      <c r="F63" s="4"/>
    </row>
    <row r="64" spans="1:6" x14ac:dyDescent="0.25">
      <c r="A64" s="4"/>
      <c r="B64" s="10">
        <v>326</v>
      </c>
      <c r="C64" s="1">
        <v>2</v>
      </c>
      <c r="D64" s="10">
        <v>71</v>
      </c>
      <c r="F64" s="4"/>
    </row>
    <row r="65" spans="1:6" x14ac:dyDescent="0.25">
      <c r="A65" s="15"/>
      <c r="B65" s="14"/>
      <c r="C65" s="2"/>
      <c r="D65" s="2"/>
      <c r="E65" s="2"/>
      <c r="F65" s="4"/>
    </row>
    <row r="66" spans="1:6" ht="21" x14ac:dyDescent="0.35">
      <c r="A66" s="15"/>
      <c r="B66" s="19" t="s">
        <v>45</v>
      </c>
      <c r="C66" s="20"/>
      <c r="D66" s="21"/>
      <c r="E66" s="2"/>
      <c r="F66" s="4"/>
    </row>
    <row r="67" spans="1:6" x14ac:dyDescent="0.25">
      <c r="A67" s="15"/>
      <c r="B67" s="10" t="s">
        <v>15</v>
      </c>
      <c r="C67" s="10" t="s">
        <v>6</v>
      </c>
      <c r="D67" s="10" t="s">
        <v>8</v>
      </c>
      <c r="E67" s="2"/>
      <c r="F67" s="4"/>
    </row>
    <row r="68" spans="1:6" x14ac:dyDescent="0.25">
      <c r="A68" s="15"/>
      <c r="B68" s="10">
        <f>569/2</f>
        <v>284.5</v>
      </c>
      <c r="C68" s="1">
        <v>5</v>
      </c>
      <c r="D68" s="10">
        <v>152</v>
      </c>
      <c r="E68" s="2"/>
      <c r="F68" s="4"/>
    </row>
    <row r="69" spans="1:6" x14ac:dyDescent="0.25">
      <c r="A69" s="15"/>
      <c r="B69" s="14"/>
      <c r="C69" s="2"/>
      <c r="D69" s="2"/>
      <c r="E69" s="2"/>
      <c r="F69" s="4"/>
    </row>
    <row r="70" spans="1:6" ht="21" x14ac:dyDescent="0.35">
      <c r="A70" s="15"/>
      <c r="B70" s="19" t="s">
        <v>59</v>
      </c>
      <c r="C70" s="20"/>
      <c r="D70" s="21"/>
      <c r="E70" s="2"/>
      <c r="F70" s="4"/>
    </row>
    <row r="71" spans="1:6" x14ac:dyDescent="0.25">
      <c r="A71" s="15"/>
      <c r="B71" s="10" t="s">
        <v>15</v>
      </c>
      <c r="C71" s="10" t="s">
        <v>6</v>
      </c>
      <c r="D71" s="10" t="s">
        <v>8</v>
      </c>
      <c r="E71" s="2"/>
      <c r="F71" s="4"/>
    </row>
    <row r="72" spans="1:6" x14ac:dyDescent="0.25">
      <c r="A72" s="15"/>
      <c r="B72" s="10">
        <f>+B64+B68-0.5</f>
        <v>610</v>
      </c>
      <c r="C72" s="11">
        <f>+C64+C68</f>
        <v>7</v>
      </c>
      <c r="D72" s="10">
        <f>+D64+D68</f>
        <v>223</v>
      </c>
      <c r="E72" s="2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ht="21" customHeight="1" x14ac:dyDescent="0.35">
      <c r="A74" s="4"/>
      <c r="B74" s="19" t="s">
        <v>46</v>
      </c>
      <c r="C74" s="20"/>
      <c r="D74" s="20"/>
      <c r="E74" s="21"/>
      <c r="F74" s="4"/>
    </row>
    <row r="75" spans="1:6" ht="30" x14ac:dyDescent="0.25">
      <c r="A75" s="4"/>
      <c r="B75" s="3" t="s">
        <v>11</v>
      </c>
      <c r="C75" s="3" t="s">
        <v>12</v>
      </c>
      <c r="D75" s="3" t="s">
        <v>13</v>
      </c>
      <c r="E75" s="3" t="s">
        <v>14</v>
      </c>
      <c r="F75" s="4"/>
    </row>
    <row r="76" spans="1:6" x14ac:dyDescent="0.25">
      <c r="A76" s="4"/>
      <c r="B76" s="10">
        <v>3</v>
      </c>
      <c r="C76" s="10">
        <v>0</v>
      </c>
      <c r="D76" s="10">
        <v>0</v>
      </c>
      <c r="E76" s="10">
        <v>1</v>
      </c>
      <c r="F76" s="4"/>
    </row>
    <row r="77" spans="1:6" x14ac:dyDescent="0.25">
      <c r="A77" s="15"/>
      <c r="B77" s="14"/>
      <c r="C77" s="2"/>
      <c r="D77" s="2"/>
      <c r="E77" s="2"/>
      <c r="F77" s="4"/>
    </row>
    <row r="78" spans="1:6" ht="21" x14ac:dyDescent="0.35">
      <c r="A78" s="15"/>
      <c r="B78" s="19" t="s">
        <v>47</v>
      </c>
      <c r="C78" s="20"/>
      <c r="D78" s="20"/>
      <c r="E78" s="21"/>
      <c r="F78" s="4"/>
    </row>
    <row r="79" spans="1:6" ht="30" x14ac:dyDescent="0.25">
      <c r="A79" s="15"/>
      <c r="B79" s="3" t="s">
        <v>11</v>
      </c>
      <c r="C79" s="3" t="s">
        <v>12</v>
      </c>
      <c r="D79" s="3" t="s">
        <v>13</v>
      </c>
      <c r="E79" s="3" t="s">
        <v>14</v>
      </c>
      <c r="F79" s="4"/>
    </row>
    <row r="80" spans="1:6" x14ac:dyDescent="0.25">
      <c r="A80" s="15"/>
      <c r="B80" s="10">
        <v>0</v>
      </c>
      <c r="C80" s="10">
        <v>0</v>
      </c>
      <c r="D80" s="10">
        <v>0</v>
      </c>
      <c r="E80" s="10">
        <v>0</v>
      </c>
      <c r="F80" s="4"/>
    </row>
    <row r="81" spans="1:6" x14ac:dyDescent="0.25">
      <c r="A81" s="15"/>
      <c r="B81" s="14"/>
      <c r="C81" s="2"/>
      <c r="D81" s="2"/>
      <c r="E81" s="2"/>
      <c r="F81" s="4"/>
    </row>
    <row r="82" spans="1:6" ht="21" x14ac:dyDescent="0.35">
      <c r="A82" s="15"/>
      <c r="B82" s="19" t="s">
        <v>54</v>
      </c>
      <c r="C82" s="20"/>
      <c r="D82" s="20"/>
      <c r="E82" s="21"/>
      <c r="F82" s="4"/>
    </row>
    <row r="83" spans="1:6" ht="30" x14ac:dyDescent="0.25">
      <c r="A83" s="15"/>
      <c r="B83" s="3" t="s">
        <v>11</v>
      </c>
      <c r="C83" s="3" t="s">
        <v>12</v>
      </c>
      <c r="D83" s="3" t="s">
        <v>13</v>
      </c>
      <c r="E83" s="3" t="s">
        <v>14</v>
      </c>
      <c r="F83" s="4"/>
    </row>
    <row r="84" spans="1:6" x14ac:dyDescent="0.25">
      <c r="A84" s="15"/>
      <c r="B84" s="11">
        <f>+B76+B80</f>
        <v>3</v>
      </c>
      <c r="C84" s="10">
        <f>+C76+C80</f>
        <v>0</v>
      </c>
      <c r="D84" s="11">
        <f>+D76+D80</f>
        <v>0</v>
      </c>
      <c r="E84" s="11">
        <f>+E76+E80</f>
        <v>1</v>
      </c>
      <c r="F84" s="4"/>
    </row>
    <row r="85" spans="1:6" x14ac:dyDescent="0.25">
      <c r="A85" s="4"/>
      <c r="B85" s="4"/>
      <c r="C85" s="4"/>
      <c r="D85" s="4"/>
      <c r="E85" s="4"/>
      <c r="F85" s="4"/>
    </row>
    <row r="86" spans="1:6" ht="21" customHeight="1" x14ac:dyDescent="0.35">
      <c r="A86" s="4"/>
      <c r="B86" s="19" t="s">
        <v>48</v>
      </c>
      <c r="C86" s="21"/>
      <c r="F86" s="4"/>
    </row>
    <row r="87" spans="1:6" x14ac:dyDescent="0.25">
      <c r="A87" s="4"/>
      <c r="B87" s="10" t="s">
        <v>61</v>
      </c>
      <c r="C87" s="10" t="s">
        <v>62</v>
      </c>
      <c r="F87" s="4"/>
    </row>
    <row r="88" spans="1:6" x14ac:dyDescent="0.25">
      <c r="A88" s="4"/>
      <c r="B88" s="10">
        <v>17</v>
      </c>
      <c r="C88" s="10">
        <v>3</v>
      </c>
      <c r="F88" s="4"/>
    </row>
    <row r="89" spans="1:6" x14ac:dyDescent="0.25">
      <c r="A89" s="15"/>
      <c r="B89" s="14"/>
      <c r="C89" s="2"/>
      <c r="D89" s="2"/>
      <c r="E89" s="2"/>
      <c r="F89" s="4"/>
    </row>
    <row r="90" spans="1:6" ht="21" x14ac:dyDescent="0.35">
      <c r="A90" s="15"/>
      <c r="B90" s="19" t="s">
        <v>48</v>
      </c>
      <c r="C90" s="21"/>
      <c r="D90" s="2"/>
      <c r="E90" s="2"/>
      <c r="F90" s="4"/>
    </row>
    <row r="91" spans="1:6" x14ac:dyDescent="0.25">
      <c r="A91" s="15"/>
      <c r="B91" s="10" t="s">
        <v>61</v>
      </c>
      <c r="C91" s="10" t="s">
        <v>62</v>
      </c>
      <c r="D91" s="2"/>
      <c r="E91" s="2"/>
      <c r="F91" s="4"/>
    </row>
    <row r="92" spans="1:6" x14ac:dyDescent="0.25">
      <c r="A92" s="15"/>
      <c r="B92" s="10">
        <v>9</v>
      </c>
      <c r="C92" s="10">
        <v>2</v>
      </c>
      <c r="D92" s="2"/>
      <c r="E92" s="2"/>
      <c r="F92" s="4"/>
    </row>
    <row r="93" spans="1:6" x14ac:dyDescent="0.25">
      <c r="A93" s="15"/>
      <c r="B93" s="14"/>
      <c r="C93" s="2"/>
      <c r="D93" s="2"/>
      <c r="E93" s="2"/>
      <c r="F93" s="4"/>
    </row>
    <row r="94" spans="1:6" ht="21" x14ac:dyDescent="0.35">
      <c r="A94" s="15"/>
      <c r="B94" s="25" t="s">
        <v>60</v>
      </c>
      <c r="C94" s="25"/>
      <c r="D94" s="2"/>
      <c r="E94" s="2"/>
      <c r="F94" s="4"/>
    </row>
    <row r="95" spans="1:6" x14ac:dyDescent="0.25">
      <c r="A95" s="15"/>
      <c r="B95" s="10" t="s">
        <v>61</v>
      </c>
      <c r="C95" s="10" t="s">
        <v>62</v>
      </c>
      <c r="D95" s="2"/>
      <c r="E95" s="2"/>
      <c r="F95" s="4"/>
    </row>
    <row r="96" spans="1:6" x14ac:dyDescent="0.25">
      <c r="A96" s="15"/>
      <c r="B96" s="10">
        <f>+B88+B92</f>
        <v>26</v>
      </c>
      <c r="C96" s="10">
        <f>+C88+C92</f>
        <v>5</v>
      </c>
      <c r="D96" s="2"/>
      <c r="E96" s="2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ht="21" customHeight="1" x14ac:dyDescent="0.35">
      <c r="A98" s="4"/>
      <c r="B98" s="19" t="s">
        <v>49</v>
      </c>
      <c r="C98" s="20"/>
      <c r="D98" s="20"/>
      <c r="E98" s="21"/>
      <c r="F98" s="4"/>
    </row>
    <row r="99" spans="1:6" x14ac:dyDescent="0.25">
      <c r="A99" s="4"/>
      <c r="B99" s="10" t="s">
        <v>16</v>
      </c>
      <c r="C99" s="10" t="s">
        <v>17</v>
      </c>
      <c r="D99" s="10" t="s">
        <v>18</v>
      </c>
      <c r="E99" s="10" t="s">
        <v>19</v>
      </c>
      <c r="F99" s="4"/>
    </row>
    <row r="100" spans="1:6" x14ac:dyDescent="0.25">
      <c r="A100" s="4"/>
      <c r="B100" s="10">
        <v>108</v>
      </c>
      <c r="C100" s="10">
        <v>11</v>
      </c>
      <c r="D100" s="10">
        <v>6</v>
      </c>
      <c r="E100" s="10">
        <v>48</v>
      </c>
      <c r="F100" s="4"/>
    </row>
    <row r="101" spans="1:6" x14ac:dyDescent="0.25">
      <c r="A101" s="15"/>
      <c r="B101" s="14"/>
      <c r="C101" s="2"/>
      <c r="D101" s="2"/>
      <c r="E101" s="2"/>
      <c r="F101" s="4"/>
    </row>
    <row r="102" spans="1:6" ht="21" x14ac:dyDescent="0.35">
      <c r="A102" s="15"/>
      <c r="B102" s="19" t="s">
        <v>66</v>
      </c>
      <c r="C102" s="20"/>
      <c r="D102" s="20"/>
      <c r="E102" s="21"/>
      <c r="F102" s="4"/>
    </row>
    <row r="103" spans="1:6" x14ac:dyDescent="0.25">
      <c r="A103" s="15"/>
      <c r="B103" s="10" t="s">
        <v>16</v>
      </c>
      <c r="C103" s="10" t="s">
        <v>17</v>
      </c>
      <c r="D103" s="10" t="s">
        <v>18</v>
      </c>
      <c r="E103" s="10" t="s">
        <v>19</v>
      </c>
      <c r="F103" s="4"/>
    </row>
    <row r="104" spans="1:6" x14ac:dyDescent="0.25">
      <c r="A104" s="15"/>
      <c r="B104" s="10">
        <f>290-6</f>
        <v>284</v>
      </c>
      <c r="C104" s="10">
        <v>11</v>
      </c>
      <c r="D104" s="10">
        <v>6</v>
      </c>
      <c r="E104" s="10">
        <v>117</v>
      </c>
      <c r="F104" s="4"/>
    </row>
    <row r="105" spans="1:6" x14ac:dyDescent="0.25">
      <c r="A105" s="15"/>
      <c r="B105" s="14"/>
      <c r="C105" s="2"/>
      <c r="D105" s="2"/>
      <c r="E105" s="2"/>
      <c r="F105" s="4"/>
    </row>
    <row r="106" spans="1:6" ht="21" x14ac:dyDescent="0.35">
      <c r="A106" s="15"/>
      <c r="B106" s="19" t="s">
        <v>64</v>
      </c>
      <c r="C106" s="20"/>
      <c r="D106" s="20"/>
      <c r="E106" s="21"/>
      <c r="F106" s="4"/>
    </row>
    <row r="107" spans="1:6" x14ac:dyDescent="0.25">
      <c r="A107" s="15"/>
      <c r="B107" s="10" t="s">
        <v>65</v>
      </c>
      <c r="C107" s="10" t="s">
        <v>17</v>
      </c>
      <c r="D107" s="10" t="s">
        <v>18</v>
      </c>
      <c r="E107" s="10" t="s">
        <v>19</v>
      </c>
      <c r="F107" s="4"/>
    </row>
    <row r="108" spans="1:6" x14ac:dyDescent="0.25">
      <c r="A108" s="15"/>
      <c r="B108" s="11">
        <f>B104</f>
        <v>284</v>
      </c>
      <c r="C108" s="11">
        <f>C104</f>
        <v>11</v>
      </c>
      <c r="D108" s="11">
        <f>D104</f>
        <v>6</v>
      </c>
      <c r="E108" s="11">
        <f>E104</f>
        <v>117</v>
      </c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ht="21" customHeight="1" x14ac:dyDescent="0.35">
      <c r="A110" s="4"/>
      <c r="B110" s="19" t="s">
        <v>50</v>
      </c>
      <c r="C110" s="20"/>
      <c r="D110" s="21"/>
      <c r="F110" s="4"/>
    </row>
    <row r="111" spans="1:6" x14ac:dyDescent="0.25">
      <c r="A111" s="4"/>
      <c r="B111" s="5" t="s">
        <v>20</v>
      </c>
      <c r="C111" s="5" t="s">
        <v>22</v>
      </c>
      <c r="D111" s="5" t="s">
        <v>21</v>
      </c>
      <c r="F111" s="4"/>
    </row>
    <row r="112" spans="1:6" x14ac:dyDescent="0.25">
      <c r="A112" s="4"/>
      <c r="B112" s="5">
        <v>23545</v>
      </c>
      <c r="C112" s="6">
        <v>11158</v>
      </c>
      <c r="D112" s="5">
        <v>10293</v>
      </c>
      <c r="F112" s="4"/>
    </row>
    <row r="113" spans="1:6" x14ac:dyDescent="0.25">
      <c r="A113" s="15"/>
      <c r="B113" s="14"/>
      <c r="C113" s="2"/>
      <c r="D113" s="2"/>
      <c r="E113" s="2"/>
      <c r="F113" s="4"/>
    </row>
    <row r="114" spans="1:6" ht="21" x14ac:dyDescent="0.35">
      <c r="A114" s="15"/>
      <c r="B114" s="19" t="s">
        <v>63</v>
      </c>
      <c r="C114" s="20"/>
      <c r="D114" s="21"/>
      <c r="E114" s="2"/>
      <c r="F114" s="4"/>
    </row>
    <row r="115" spans="1:6" x14ac:dyDescent="0.25">
      <c r="A115" s="15"/>
      <c r="B115" s="5" t="s">
        <v>20</v>
      </c>
      <c r="C115" s="5" t="s">
        <v>22</v>
      </c>
      <c r="D115" s="5" t="s">
        <v>21</v>
      </c>
      <c r="E115" s="2"/>
      <c r="F115" s="4"/>
    </row>
    <row r="116" spans="1:6" x14ac:dyDescent="0.25">
      <c r="A116" s="15"/>
      <c r="B116" s="5">
        <v>24265</v>
      </c>
      <c r="C116" s="7">
        <v>11587</v>
      </c>
      <c r="D116" s="8">
        <v>10618</v>
      </c>
      <c r="E116" s="2"/>
      <c r="F116" s="4"/>
    </row>
    <row r="117" spans="1:6" x14ac:dyDescent="0.25">
      <c r="A117" s="15"/>
      <c r="B117" s="14"/>
      <c r="C117" s="2"/>
      <c r="D117" s="2"/>
      <c r="E117" s="2"/>
      <c r="F117" s="4"/>
    </row>
    <row r="118" spans="1:6" ht="21" x14ac:dyDescent="0.35">
      <c r="A118" s="15"/>
      <c r="B118" s="19" t="s">
        <v>53</v>
      </c>
      <c r="C118" s="20"/>
      <c r="D118" s="21"/>
      <c r="E118" s="2"/>
      <c r="F118" s="4"/>
    </row>
    <row r="119" spans="1:6" x14ac:dyDescent="0.25">
      <c r="A119" s="15"/>
      <c r="B119" s="5" t="s">
        <v>20</v>
      </c>
      <c r="C119" s="5" t="s">
        <v>22</v>
      </c>
      <c r="D119" s="5" t="s">
        <v>21</v>
      </c>
      <c r="E119" s="2"/>
      <c r="F119" s="4"/>
    </row>
    <row r="120" spans="1:6" x14ac:dyDescent="0.25">
      <c r="A120" s="15"/>
      <c r="B120" s="5">
        <f>+B116</f>
        <v>24265</v>
      </c>
      <c r="C120" s="8">
        <f>+C141</f>
        <v>11587</v>
      </c>
      <c r="D120" s="8">
        <f>+D141</f>
        <v>10618</v>
      </c>
      <c r="E120" s="2"/>
      <c r="F120" s="4"/>
    </row>
    <row r="121" spans="1:6" x14ac:dyDescent="0.25">
      <c r="A121" s="4"/>
      <c r="B121" s="16"/>
      <c r="C121" s="16"/>
      <c r="D121" s="16"/>
      <c r="E121" s="16"/>
      <c r="F121" s="4"/>
    </row>
    <row r="122" spans="1:6" ht="21" customHeight="1" x14ac:dyDescent="0.35">
      <c r="A122" s="4"/>
      <c r="B122" s="19" t="s">
        <v>51</v>
      </c>
      <c r="C122" s="20"/>
      <c r="D122" s="20"/>
      <c r="E122" s="21"/>
      <c r="F122" s="4"/>
    </row>
    <row r="123" spans="1:6" ht="45.75" customHeight="1" x14ac:dyDescent="0.25">
      <c r="A123" s="4"/>
      <c r="B123" s="3" t="s">
        <v>33</v>
      </c>
      <c r="C123" s="3" t="s">
        <v>23</v>
      </c>
      <c r="D123" s="3" t="s">
        <v>24</v>
      </c>
      <c r="E123" s="3" t="s">
        <v>25</v>
      </c>
      <c r="F123" s="4"/>
    </row>
    <row r="124" spans="1:6" x14ac:dyDescent="0.25">
      <c r="A124" s="4"/>
      <c r="B124" s="5" t="s">
        <v>26</v>
      </c>
      <c r="C124" s="5">
        <v>52</v>
      </c>
      <c r="D124" s="5">
        <v>53</v>
      </c>
      <c r="E124" s="5">
        <v>139</v>
      </c>
      <c r="F124" s="4"/>
    </row>
    <row r="125" spans="1:6" x14ac:dyDescent="0.25">
      <c r="A125" s="4"/>
      <c r="B125" s="5" t="s">
        <v>27</v>
      </c>
      <c r="C125" s="5">
        <v>735</v>
      </c>
      <c r="D125" s="5">
        <v>542</v>
      </c>
      <c r="E125" s="5">
        <v>1277</v>
      </c>
      <c r="F125" s="4"/>
    </row>
    <row r="126" spans="1:6" x14ac:dyDescent="0.25">
      <c r="A126" s="4"/>
      <c r="B126" s="5" t="s">
        <v>30</v>
      </c>
      <c r="C126" s="5">
        <v>4878</v>
      </c>
      <c r="D126" s="5">
        <v>4962</v>
      </c>
      <c r="E126" s="5">
        <v>10261</v>
      </c>
      <c r="F126" s="4"/>
    </row>
    <row r="127" spans="1:6" x14ac:dyDescent="0.25">
      <c r="A127" s="4"/>
      <c r="B127" s="5" t="s">
        <v>29</v>
      </c>
      <c r="C127" s="5">
        <v>0</v>
      </c>
      <c r="D127" s="5">
        <v>0</v>
      </c>
      <c r="E127" s="5">
        <v>0</v>
      </c>
      <c r="F127" s="4"/>
    </row>
    <row r="128" spans="1:6" x14ac:dyDescent="0.25">
      <c r="A128" s="4"/>
      <c r="B128" s="5" t="s">
        <v>28</v>
      </c>
      <c r="C128" s="5">
        <v>4953</v>
      </c>
      <c r="D128" s="5">
        <v>4304</v>
      </c>
      <c r="E128" s="5">
        <v>9257</v>
      </c>
      <c r="F128" s="4"/>
    </row>
    <row r="129" spans="1:6" x14ac:dyDescent="0.25">
      <c r="A129" s="4"/>
      <c r="B129" s="5" t="s">
        <v>31</v>
      </c>
      <c r="C129" s="5">
        <v>540</v>
      </c>
      <c r="D129" s="5">
        <v>432</v>
      </c>
      <c r="E129" s="5">
        <v>2611</v>
      </c>
      <c r="F129" s="4"/>
    </row>
    <row r="130" spans="1:6" x14ac:dyDescent="0.25">
      <c r="A130" s="4"/>
      <c r="B130" s="5" t="s">
        <v>32</v>
      </c>
      <c r="C130" s="5">
        <f>+C124+C125+C126+C127+C128+C129</f>
        <v>11158</v>
      </c>
      <c r="D130" s="5">
        <f>+D124+D125+D126+D127+D128+D129</f>
        <v>10293</v>
      </c>
      <c r="E130" s="5">
        <f>+E124+E125+E126+E127+E128+E129</f>
        <v>23545</v>
      </c>
      <c r="F130" s="4"/>
    </row>
    <row r="131" spans="1:6" x14ac:dyDescent="0.25">
      <c r="A131" s="4"/>
      <c r="E131">
        <f>+C130+D130</f>
        <v>21451</v>
      </c>
      <c r="F131" s="4"/>
    </row>
    <row r="132" spans="1:6" x14ac:dyDescent="0.25">
      <c r="A132" s="4"/>
      <c r="F132" s="4"/>
    </row>
    <row r="133" spans="1:6" ht="21" x14ac:dyDescent="0.35">
      <c r="A133" s="4"/>
      <c r="B133" s="19" t="s">
        <v>52</v>
      </c>
      <c r="C133" s="20"/>
      <c r="D133" s="20"/>
      <c r="E133" s="21"/>
      <c r="F133" s="4"/>
    </row>
    <row r="134" spans="1:6" ht="30" x14ac:dyDescent="0.25">
      <c r="A134" s="4"/>
      <c r="B134" s="3" t="s">
        <v>33</v>
      </c>
      <c r="C134" s="3" t="s">
        <v>23</v>
      </c>
      <c r="D134" s="3" t="s">
        <v>24</v>
      </c>
      <c r="E134" s="3" t="s">
        <v>25</v>
      </c>
      <c r="F134" s="4"/>
    </row>
    <row r="135" spans="1:6" x14ac:dyDescent="0.25">
      <c r="A135" s="4"/>
      <c r="B135" s="5" t="s">
        <v>26</v>
      </c>
      <c r="C135" s="5">
        <v>52</v>
      </c>
      <c r="D135" s="5">
        <v>55</v>
      </c>
      <c r="E135" s="5">
        <v>107</v>
      </c>
      <c r="F135" s="4"/>
    </row>
    <row r="136" spans="1:6" x14ac:dyDescent="0.25">
      <c r="A136" s="4"/>
      <c r="B136" s="5" t="s">
        <v>27</v>
      </c>
      <c r="C136" s="5">
        <v>847</v>
      </c>
      <c r="D136" s="5">
        <v>572</v>
      </c>
      <c r="E136" s="5">
        <v>1419</v>
      </c>
      <c r="F136" s="4"/>
    </row>
    <row r="137" spans="1:6" x14ac:dyDescent="0.25">
      <c r="A137" s="4"/>
      <c r="B137" s="5" t="s">
        <v>30</v>
      </c>
      <c r="C137" s="5">
        <v>5100</v>
      </c>
      <c r="D137" s="5">
        <v>5282</v>
      </c>
      <c r="E137" s="5">
        <v>10803</v>
      </c>
      <c r="F137" s="4"/>
    </row>
    <row r="138" spans="1:6" x14ac:dyDescent="0.25">
      <c r="A138" s="4"/>
      <c r="B138" s="5" t="s">
        <v>34</v>
      </c>
      <c r="C138" s="5">
        <v>0</v>
      </c>
      <c r="D138" s="5">
        <v>0</v>
      </c>
      <c r="E138" s="5">
        <v>0</v>
      </c>
      <c r="F138" s="4"/>
    </row>
    <row r="139" spans="1:6" x14ac:dyDescent="0.25">
      <c r="A139" s="4"/>
      <c r="B139" s="5" t="s">
        <v>28</v>
      </c>
      <c r="C139" s="5">
        <v>5044</v>
      </c>
      <c r="D139" s="5">
        <v>4285</v>
      </c>
      <c r="E139" s="5">
        <v>9329</v>
      </c>
      <c r="F139" s="4"/>
    </row>
    <row r="140" spans="1:6" x14ac:dyDescent="0.25">
      <c r="A140" s="4"/>
      <c r="B140" s="5" t="s">
        <v>31</v>
      </c>
      <c r="C140" s="5">
        <v>544</v>
      </c>
      <c r="D140" s="5">
        <v>424</v>
      </c>
      <c r="E140" s="5">
        <v>2607</v>
      </c>
      <c r="F140" s="4"/>
    </row>
    <row r="141" spans="1:6" x14ac:dyDescent="0.25">
      <c r="A141" s="4"/>
      <c r="B141" s="5" t="s">
        <v>32</v>
      </c>
      <c r="C141" s="8">
        <f>SUM(C135:C140)</f>
        <v>11587</v>
      </c>
      <c r="D141" s="8">
        <f>SUM(D135:D140)</f>
        <v>10618</v>
      </c>
      <c r="E141" s="8">
        <f>SUM(E135:E140)</f>
        <v>24265</v>
      </c>
      <c r="F141" s="4"/>
    </row>
    <row r="142" spans="1:6" x14ac:dyDescent="0.25">
      <c r="A142" s="4"/>
      <c r="E142" s="9">
        <f>+C141+D141</f>
        <v>22205</v>
      </c>
      <c r="F142" s="4"/>
    </row>
    <row r="143" spans="1:6" x14ac:dyDescent="0.25">
      <c r="A143" s="4"/>
      <c r="F143" s="4"/>
    </row>
    <row r="144" spans="1:6" x14ac:dyDescent="0.25">
      <c r="A144" s="4"/>
      <c r="C144">
        <f>(116-142)/142</f>
        <v>-0.18309859154929578</v>
      </c>
      <c r="D144">
        <f>(26-142)/142</f>
        <v>-0.81690140845070425</v>
      </c>
      <c r="F144" s="4"/>
    </row>
    <row r="145" spans="1:6" x14ac:dyDescent="0.25">
      <c r="A145" s="4"/>
      <c r="C145">
        <f>(534-1003)/1003</f>
        <v>-0.46759720837487539</v>
      </c>
      <c r="D145">
        <f>(469-1003)/1003</f>
        <v>-0.53240279162512461</v>
      </c>
      <c r="F145" s="4"/>
    </row>
    <row r="146" spans="1:6" x14ac:dyDescent="0.25">
      <c r="A146" s="4"/>
      <c r="C146">
        <f>(2579-6498)/6498</f>
        <v>-0.60310864881502002</v>
      </c>
      <c r="D146">
        <f>(3919-6498)/6498</f>
        <v>-0.39689135118497998</v>
      </c>
      <c r="F146" s="4"/>
    </row>
    <row r="147" spans="1:6" x14ac:dyDescent="0.25">
      <c r="A147" s="4"/>
      <c r="C147">
        <f>-1-D147</f>
        <v>-0.49047457082786738</v>
      </c>
      <c r="D147">
        <f>(+D144+D145+D146+D148+D149)/5</f>
        <v>-0.50952542917213262</v>
      </c>
      <c r="F147" s="4"/>
    </row>
    <row r="148" spans="1:6" x14ac:dyDescent="0.25">
      <c r="A148" s="4"/>
      <c r="C148">
        <f>(3456-9994)/9994</f>
        <v>-0.65419251550930557</v>
      </c>
      <c r="D148">
        <f>(6538-9994)/9994</f>
        <v>-0.34580748449069443</v>
      </c>
      <c r="F148" s="4"/>
    </row>
    <row r="149" spans="1:6" x14ac:dyDescent="0.25">
      <c r="A149" s="4"/>
      <c r="C149">
        <f>(960-2107)/2107</f>
        <v>-0.54437588989084007</v>
      </c>
      <c r="D149">
        <f>(1147-2107)/2107</f>
        <v>-0.45562411010915993</v>
      </c>
      <c r="F149" s="4"/>
    </row>
    <row r="150" spans="1:6" x14ac:dyDescent="0.25">
      <c r="A150" s="4"/>
      <c r="B150" s="4"/>
      <c r="C150" s="4"/>
      <c r="D150" s="4"/>
      <c r="E150" s="4"/>
      <c r="F150" s="4"/>
    </row>
  </sheetData>
  <mergeCells count="32">
    <mergeCell ref="B2:C2"/>
    <mergeCell ref="B14:C14"/>
    <mergeCell ref="B18:C18"/>
    <mergeCell ref="B133:E133"/>
    <mergeCell ref="B110:D110"/>
    <mergeCell ref="B6:C6"/>
    <mergeCell ref="B10:C10"/>
    <mergeCell ref="B22:C22"/>
    <mergeCell ref="B34:D34"/>
    <mergeCell ref="B42:D42"/>
    <mergeCell ref="B86:C86"/>
    <mergeCell ref="B90:C90"/>
    <mergeCell ref="B94:C94"/>
    <mergeCell ref="B62:D62"/>
    <mergeCell ref="B26:D26"/>
    <mergeCell ref="B30:D30"/>
    <mergeCell ref="B38:D38"/>
    <mergeCell ref="B46:D46"/>
    <mergeCell ref="B50:C50"/>
    <mergeCell ref="B54:C54"/>
    <mergeCell ref="B58:C58"/>
    <mergeCell ref="B66:D66"/>
    <mergeCell ref="B106:E106"/>
    <mergeCell ref="B114:D114"/>
    <mergeCell ref="B118:D118"/>
    <mergeCell ref="B122:E122"/>
    <mergeCell ref="B70:D70"/>
    <mergeCell ref="B74:E74"/>
    <mergeCell ref="B78:E78"/>
    <mergeCell ref="B82:E82"/>
    <mergeCell ref="B98:E98"/>
    <mergeCell ref="B102:E10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C90B6-7A2A-4EE2-9212-3B04D852889B}">
  <dimension ref="A1:F150"/>
  <sheetViews>
    <sheetView topLeftCell="A10" zoomScale="50" zoomScaleNormal="50" workbookViewId="0">
      <selection activeCell="C93" sqref="C93"/>
    </sheetView>
  </sheetViews>
  <sheetFormatPr baseColWidth="10" defaultColWidth="11.42578125" defaultRowHeight="15" x14ac:dyDescent="0.25"/>
  <cols>
    <col min="1" max="1" width="28.42578125" customWidth="1"/>
    <col min="2" max="2" width="55.28515625" customWidth="1"/>
    <col min="3" max="3" width="56" customWidth="1"/>
    <col min="4" max="4" width="38.85546875" customWidth="1"/>
    <col min="5" max="5" width="43.28515625" customWidth="1"/>
    <col min="7" max="15" width="16.28515625" customWidth="1"/>
  </cols>
  <sheetData>
    <row r="1" spans="1:6" x14ac:dyDescent="0.25">
      <c r="A1" s="4"/>
      <c r="B1" s="4"/>
      <c r="C1" s="4"/>
      <c r="D1" s="4"/>
      <c r="E1" s="4"/>
      <c r="F1" s="4"/>
    </row>
    <row r="2" spans="1:6" ht="21" x14ac:dyDescent="0.35">
      <c r="A2" s="4"/>
      <c r="B2" s="26" t="s">
        <v>68</v>
      </c>
      <c r="C2" s="26"/>
      <c r="F2" s="4"/>
    </row>
    <row r="3" spans="1:6" x14ac:dyDescent="0.25">
      <c r="A3" s="4"/>
      <c r="B3" s="10" t="s">
        <v>0</v>
      </c>
      <c r="C3" s="10" t="s">
        <v>35</v>
      </c>
      <c r="F3" s="4"/>
    </row>
    <row r="4" spans="1:6" x14ac:dyDescent="0.25">
      <c r="A4" s="4"/>
      <c r="B4" s="10">
        <v>0</v>
      </c>
      <c r="C4" s="10">
        <v>18</v>
      </c>
      <c r="F4" s="4"/>
    </row>
    <row r="5" spans="1:6" x14ac:dyDescent="0.25">
      <c r="A5" s="4"/>
      <c r="B5" s="2"/>
      <c r="C5" s="2"/>
      <c r="D5" s="2"/>
      <c r="E5" s="2"/>
      <c r="F5" s="4"/>
    </row>
    <row r="6" spans="1:6" ht="21" x14ac:dyDescent="0.35">
      <c r="A6" s="4"/>
      <c r="B6" s="26" t="s">
        <v>69</v>
      </c>
      <c r="C6" s="26"/>
      <c r="D6" s="2"/>
      <c r="E6" s="2"/>
      <c r="F6" s="4"/>
    </row>
    <row r="7" spans="1:6" x14ac:dyDescent="0.25">
      <c r="A7" s="4"/>
      <c r="B7" s="10" t="s">
        <v>0</v>
      </c>
      <c r="C7" s="10" t="s">
        <v>35</v>
      </c>
      <c r="D7" s="2"/>
      <c r="E7" s="2"/>
      <c r="F7" s="4"/>
    </row>
    <row r="8" spans="1:6" x14ac:dyDescent="0.25">
      <c r="A8" s="4"/>
      <c r="B8" s="10">
        <f>3+3</f>
        <v>6</v>
      </c>
      <c r="C8" s="10">
        <f>23+14</f>
        <v>37</v>
      </c>
      <c r="D8" s="2"/>
      <c r="E8" s="2"/>
      <c r="F8" s="4"/>
    </row>
    <row r="9" spans="1:6" x14ac:dyDescent="0.25">
      <c r="A9" s="4"/>
      <c r="B9" s="2"/>
      <c r="C9" s="2"/>
      <c r="D9" s="2"/>
      <c r="E9" s="2"/>
      <c r="F9" s="4"/>
    </row>
    <row r="10" spans="1:6" ht="21" x14ac:dyDescent="0.35">
      <c r="A10" s="4"/>
      <c r="B10" s="26" t="s">
        <v>74</v>
      </c>
      <c r="C10" s="26"/>
      <c r="D10" s="2"/>
      <c r="E10" s="2"/>
      <c r="F10" s="4"/>
    </row>
    <row r="11" spans="1:6" x14ac:dyDescent="0.25">
      <c r="A11" s="4"/>
      <c r="B11" s="10" t="s">
        <v>0</v>
      </c>
      <c r="C11" s="10" t="s">
        <v>35</v>
      </c>
      <c r="D11" s="2"/>
      <c r="E11" s="2"/>
      <c r="F11" s="4"/>
    </row>
    <row r="12" spans="1:6" x14ac:dyDescent="0.25">
      <c r="A12" s="4"/>
      <c r="B12" s="10">
        <f>+B4+B8</f>
        <v>6</v>
      </c>
      <c r="C12" s="10">
        <f>+C4+C8</f>
        <v>55</v>
      </c>
      <c r="D12" s="2"/>
      <c r="E12" s="2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ht="21" x14ac:dyDescent="0.35">
      <c r="A14" s="4"/>
      <c r="B14" s="26" t="s">
        <v>70</v>
      </c>
      <c r="C14" s="26"/>
      <c r="F14" s="4"/>
    </row>
    <row r="15" spans="1:6" x14ac:dyDescent="0.25">
      <c r="A15" s="4"/>
      <c r="B15" s="10" t="s">
        <v>1</v>
      </c>
      <c r="C15" s="10" t="s">
        <v>2</v>
      </c>
      <c r="F15" s="4"/>
    </row>
    <row r="16" spans="1:6" x14ac:dyDescent="0.25">
      <c r="A16" s="4"/>
      <c r="B16" s="10">
        <v>292</v>
      </c>
      <c r="C16" s="10">
        <v>43</v>
      </c>
      <c r="F16" s="4"/>
    </row>
    <row r="17" spans="1:6" x14ac:dyDescent="0.25">
      <c r="A17" s="4"/>
      <c r="B17" s="2"/>
      <c r="C17" s="2"/>
      <c r="D17" s="2"/>
      <c r="E17" s="2"/>
      <c r="F17" s="4"/>
    </row>
    <row r="18" spans="1:6" ht="21" x14ac:dyDescent="0.35">
      <c r="A18" s="4"/>
      <c r="B18" s="26" t="s">
        <v>71</v>
      </c>
      <c r="C18" s="26"/>
      <c r="D18" s="2"/>
      <c r="E18" s="2"/>
      <c r="F18" s="4"/>
    </row>
    <row r="19" spans="1:6" x14ac:dyDescent="0.25">
      <c r="A19" s="4"/>
      <c r="B19" s="10" t="s">
        <v>1</v>
      </c>
      <c r="C19" s="10" t="s">
        <v>2</v>
      </c>
      <c r="D19" s="2"/>
      <c r="E19" s="2"/>
      <c r="F19" s="4"/>
    </row>
    <row r="20" spans="1:6" x14ac:dyDescent="0.25">
      <c r="A20" s="4"/>
      <c r="B20" s="10">
        <f>247+124</f>
        <v>371</v>
      </c>
      <c r="C20" s="10">
        <f>74+64</f>
        <v>138</v>
      </c>
      <c r="D20" s="2"/>
      <c r="E20" s="2"/>
      <c r="F20" s="4"/>
    </row>
    <row r="21" spans="1:6" x14ac:dyDescent="0.25">
      <c r="A21" s="4"/>
      <c r="B21" s="2"/>
      <c r="C21" s="2"/>
      <c r="D21" s="2"/>
      <c r="E21" s="2"/>
      <c r="F21" s="4"/>
    </row>
    <row r="22" spans="1:6" ht="21" x14ac:dyDescent="0.35">
      <c r="A22" s="4"/>
      <c r="B22" s="26" t="s">
        <v>75</v>
      </c>
      <c r="C22" s="26"/>
      <c r="D22" s="2"/>
      <c r="E22" s="2"/>
      <c r="F22" s="4"/>
    </row>
    <row r="23" spans="1:6" x14ac:dyDescent="0.25">
      <c r="A23" s="4"/>
      <c r="B23" s="10" t="s">
        <v>1</v>
      </c>
      <c r="C23" s="10" t="s">
        <v>2</v>
      </c>
      <c r="D23" s="2"/>
      <c r="E23" s="2"/>
      <c r="F23" s="4"/>
    </row>
    <row r="24" spans="1:6" x14ac:dyDescent="0.25">
      <c r="A24" s="4"/>
      <c r="B24" s="10">
        <f>+B16+B20</f>
        <v>663</v>
      </c>
      <c r="C24" s="10">
        <f>+C16+C20</f>
        <v>181</v>
      </c>
      <c r="D24" s="2"/>
      <c r="E24" s="2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ht="21" x14ac:dyDescent="0.35">
      <c r="A26" s="4"/>
      <c r="B26" s="26" t="s">
        <v>73</v>
      </c>
      <c r="C26" s="26"/>
      <c r="D26" s="26"/>
      <c r="F26" s="4"/>
    </row>
    <row r="27" spans="1:6" x14ac:dyDescent="0.25">
      <c r="A27" s="4"/>
      <c r="B27" s="10" t="s">
        <v>3</v>
      </c>
      <c r="C27" s="10" t="s">
        <v>4</v>
      </c>
      <c r="D27" s="10" t="s">
        <v>5</v>
      </c>
      <c r="F27" s="4"/>
    </row>
    <row r="28" spans="1:6" x14ac:dyDescent="0.25">
      <c r="A28" s="4"/>
      <c r="B28" s="10">
        <v>15</v>
      </c>
      <c r="C28" s="10">
        <v>13</v>
      </c>
      <c r="D28" s="10">
        <v>8</v>
      </c>
      <c r="F28" s="4"/>
    </row>
    <row r="29" spans="1:6" x14ac:dyDescent="0.25">
      <c r="A29" s="15"/>
      <c r="B29" s="2"/>
      <c r="C29" s="2"/>
      <c r="D29" s="2"/>
      <c r="E29" s="2"/>
      <c r="F29" s="4"/>
    </row>
    <row r="30" spans="1:6" ht="21" x14ac:dyDescent="0.35">
      <c r="A30" s="15"/>
      <c r="B30" s="26" t="s">
        <v>72</v>
      </c>
      <c r="C30" s="26"/>
      <c r="D30" s="26"/>
      <c r="E30" s="2"/>
      <c r="F30" s="4"/>
    </row>
    <row r="31" spans="1:6" x14ac:dyDescent="0.25">
      <c r="A31" s="15"/>
      <c r="B31" s="10" t="s">
        <v>3</v>
      </c>
      <c r="C31" s="10" t="s">
        <v>4</v>
      </c>
      <c r="D31" s="10" t="s">
        <v>5</v>
      </c>
      <c r="E31" s="2"/>
      <c r="F31" s="4"/>
    </row>
    <row r="32" spans="1:6" x14ac:dyDescent="0.25">
      <c r="A32" s="15"/>
      <c r="B32" s="10">
        <v>15</v>
      </c>
      <c r="C32" s="10">
        <v>13</v>
      </c>
      <c r="D32" s="10">
        <v>8</v>
      </c>
      <c r="E32" s="2"/>
      <c r="F32" s="4"/>
    </row>
    <row r="33" spans="1:6" x14ac:dyDescent="0.25">
      <c r="A33" s="15"/>
      <c r="B33" s="2"/>
      <c r="C33" s="2"/>
      <c r="D33" s="2"/>
      <c r="E33" s="2"/>
      <c r="F33" s="4"/>
    </row>
    <row r="34" spans="1:6" ht="21" x14ac:dyDescent="0.35">
      <c r="A34" s="15"/>
      <c r="B34" s="26" t="s">
        <v>76</v>
      </c>
      <c r="C34" s="26"/>
      <c r="D34" s="26"/>
      <c r="E34" s="2"/>
      <c r="F34" s="4"/>
    </row>
    <row r="35" spans="1:6" x14ac:dyDescent="0.25">
      <c r="A35" s="15"/>
      <c r="B35" s="10" t="s">
        <v>3</v>
      </c>
      <c r="C35" s="10" t="s">
        <v>4</v>
      </c>
      <c r="D35" s="10" t="s">
        <v>5</v>
      </c>
      <c r="E35" s="2"/>
      <c r="F35" s="4"/>
    </row>
    <row r="36" spans="1:6" x14ac:dyDescent="0.25">
      <c r="A36" s="15"/>
      <c r="B36" s="10">
        <f>+B32</f>
        <v>15</v>
      </c>
      <c r="C36" s="10">
        <f>+C32</f>
        <v>13</v>
      </c>
      <c r="D36" s="10">
        <f>+D32</f>
        <v>8</v>
      </c>
      <c r="E36" s="2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ht="21" customHeight="1" x14ac:dyDescent="0.35">
      <c r="A38" s="4"/>
      <c r="B38" s="19" t="s">
        <v>40</v>
      </c>
      <c r="C38" s="20"/>
      <c r="D38" s="21"/>
      <c r="F38" s="4"/>
    </row>
    <row r="39" spans="1:6" x14ac:dyDescent="0.25">
      <c r="A39" s="4"/>
      <c r="B39" s="10" t="s">
        <v>6</v>
      </c>
      <c r="C39" s="10" t="s">
        <v>7</v>
      </c>
      <c r="D39" s="10" t="s">
        <v>8</v>
      </c>
      <c r="F39" s="4"/>
    </row>
    <row r="40" spans="1:6" x14ac:dyDescent="0.25">
      <c r="A40" s="4"/>
      <c r="B40" s="10">
        <v>0</v>
      </c>
      <c r="C40" s="1">
        <v>0</v>
      </c>
      <c r="D40" s="10">
        <v>0</v>
      </c>
      <c r="F40" s="4"/>
    </row>
    <row r="41" spans="1:6" x14ac:dyDescent="0.25">
      <c r="A41" s="15"/>
      <c r="B41" s="14"/>
      <c r="C41" s="2"/>
      <c r="D41" s="2"/>
      <c r="E41" s="2"/>
      <c r="F41" s="4"/>
    </row>
    <row r="42" spans="1:6" ht="21" x14ac:dyDescent="0.35">
      <c r="A42" s="15"/>
      <c r="B42" s="19" t="s">
        <v>41</v>
      </c>
      <c r="C42" s="20"/>
      <c r="D42" s="21"/>
      <c r="E42" s="2"/>
      <c r="F42" s="4"/>
    </row>
    <row r="43" spans="1:6" x14ac:dyDescent="0.25">
      <c r="A43" s="15"/>
      <c r="B43" s="10" t="s">
        <v>6</v>
      </c>
      <c r="C43" s="10" t="s">
        <v>7</v>
      </c>
      <c r="D43" s="10" t="s">
        <v>8</v>
      </c>
      <c r="E43" s="2"/>
      <c r="F43" s="4"/>
    </row>
    <row r="44" spans="1:6" x14ac:dyDescent="0.25">
      <c r="A44" s="15"/>
      <c r="B44" s="10">
        <v>12</v>
      </c>
      <c r="C44" s="1">
        <v>232</v>
      </c>
      <c r="D44" s="10">
        <f>609/2</f>
        <v>304.5</v>
      </c>
      <c r="E44" s="2"/>
      <c r="F44" s="4"/>
    </row>
    <row r="45" spans="1:6" x14ac:dyDescent="0.25">
      <c r="A45" s="15"/>
      <c r="B45" s="14"/>
      <c r="C45" s="2"/>
      <c r="D45" s="2"/>
      <c r="E45" s="2"/>
      <c r="F45" s="4"/>
    </row>
    <row r="46" spans="1:6" ht="21" x14ac:dyDescent="0.35">
      <c r="A46" s="15"/>
      <c r="B46" s="19" t="s">
        <v>67</v>
      </c>
      <c r="C46" s="20"/>
      <c r="D46" s="21"/>
      <c r="E46" s="2"/>
      <c r="F46" s="4"/>
    </row>
    <row r="47" spans="1:6" x14ac:dyDescent="0.25">
      <c r="A47" s="15"/>
      <c r="B47" s="10" t="s">
        <v>6</v>
      </c>
      <c r="C47" s="10" t="s">
        <v>7</v>
      </c>
      <c r="D47" s="10" t="s">
        <v>8</v>
      </c>
      <c r="E47" s="2"/>
      <c r="F47" s="4"/>
    </row>
    <row r="48" spans="1:6" x14ac:dyDescent="0.25">
      <c r="A48" s="15"/>
      <c r="B48" s="10">
        <f>+B40+B44</f>
        <v>12</v>
      </c>
      <c r="C48" s="10">
        <f>+C40+C44</f>
        <v>232</v>
      </c>
      <c r="D48" s="10">
        <f>+D40+D44-0.5</f>
        <v>304</v>
      </c>
      <c r="E48" s="2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ht="21" customHeight="1" x14ac:dyDescent="0.35">
      <c r="A50" s="4"/>
      <c r="B50" s="22" t="s">
        <v>42</v>
      </c>
      <c r="C50" s="23"/>
      <c r="F50" s="4"/>
    </row>
    <row r="51" spans="1:6" x14ac:dyDescent="0.25">
      <c r="A51" s="4"/>
      <c r="B51" s="12" t="s">
        <v>9</v>
      </c>
      <c r="C51" s="10" t="s">
        <v>10</v>
      </c>
      <c r="F51" s="4"/>
    </row>
    <row r="52" spans="1:6" x14ac:dyDescent="0.25">
      <c r="A52" s="4"/>
      <c r="B52" s="12">
        <v>11</v>
      </c>
      <c r="C52" s="10">
        <v>4</v>
      </c>
      <c r="F52" s="4"/>
    </row>
    <row r="53" spans="1:6" x14ac:dyDescent="0.25">
      <c r="A53" s="15"/>
      <c r="B53" s="14"/>
      <c r="C53" s="2"/>
      <c r="D53" s="2"/>
      <c r="E53" s="2"/>
      <c r="F53" s="4"/>
    </row>
    <row r="54" spans="1:6" ht="21" customHeight="1" x14ac:dyDescent="0.35">
      <c r="A54" s="15"/>
      <c r="B54" s="22" t="s">
        <v>44</v>
      </c>
      <c r="C54" s="23"/>
      <c r="D54" s="2"/>
      <c r="E54" s="2"/>
      <c r="F54" s="4"/>
    </row>
    <row r="55" spans="1:6" x14ac:dyDescent="0.25">
      <c r="A55" s="15"/>
      <c r="B55" s="12" t="s">
        <v>9</v>
      </c>
      <c r="C55" s="10" t="s">
        <v>10</v>
      </c>
      <c r="D55" s="2"/>
      <c r="E55" s="2"/>
      <c r="F55" s="4"/>
    </row>
    <row r="56" spans="1:6" x14ac:dyDescent="0.25">
      <c r="A56" s="15"/>
      <c r="B56" s="12">
        <f>7/2</f>
        <v>3.5</v>
      </c>
      <c r="C56" s="10">
        <f>6/2</f>
        <v>3</v>
      </c>
      <c r="D56" s="2"/>
      <c r="E56" s="2"/>
      <c r="F56" s="4"/>
    </row>
    <row r="57" spans="1:6" x14ac:dyDescent="0.25">
      <c r="A57" s="15"/>
      <c r="B57" s="14"/>
      <c r="C57" s="2"/>
      <c r="D57" s="2"/>
      <c r="E57" s="2"/>
      <c r="F57" s="4"/>
    </row>
    <row r="58" spans="1:6" ht="21" customHeight="1" x14ac:dyDescent="0.35">
      <c r="A58" s="15"/>
      <c r="B58" s="22" t="s">
        <v>58</v>
      </c>
      <c r="C58" s="23"/>
      <c r="D58" s="2"/>
      <c r="E58" s="2"/>
      <c r="F58" s="4"/>
    </row>
    <row r="59" spans="1:6" x14ac:dyDescent="0.25">
      <c r="A59" s="15"/>
      <c r="B59" s="12" t="s">
        <v>9</v>
      </c>
      <c r="C59" s="10" t="s">
        <v>10</v>
      </c>
      <c r="D59" s="2"/>
      <c r="E59" s="2"/>
      <c r="F59" s="4"/>
    </row>
    <row r="60" spans="1:6" x14ac:dyDescent="0.25">
      <c r="A60" s="15"/>
      <c r="B60" s="13">
        <f>+B52+B56</f>
        <v>14.5</v>
      </c>
      <c r="C60" s="10">
        <f>+C52+C56</f>
        <v>7</v>
      </c>
      <c r="D60" s="2"/>
      <c r="E60" s="2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ht="21" customHeight="1" x14ac:dyDescent="0.35">
      <c r="A62" s="4"/>
      <c r="B62" s="19" t="s">
        <v>81</v>
      </c>
      <c r="C62" s="20"/>
      <c r="D62" s="21"/>
      <c r="F62" s="4"/>
    </row>
    <row r="63" spans="1:6" x14ac:dyDescent="0.25">
      <c r="A63" s="4"/>
      <c r="B63" s="10" t="s">
        <v>15</v>
      </c>
      <c r="C63" s="10" t="s">
        <v>6</v>
      </c>
      <c r="D63" s="10" t="s">
        <v>8</v>
      </c>
      <c r="F63" s="4"/>
    </row>
    <row r="64" spans="1:6" x14ac:dyDescent="0.25">
      <c r="A64" s="4"/>
      <c r="B64" s="10">
        <f>(569/2)+0.5</f>
        <v>285</v>
      </c>
      <c r="C64" s="1">
        <v>5</v>
      </c>
      <c r="D64" s="10">
        <v>152</v>
      </c>
      <c r="F64" s="4"/>
    </row>
    <row r="65" spans="1:6" x14ac:dyDescent="0.25">
      <c r="A65" s="15"/>
      <c r="B65" s="14"/>
      <c r="C65" s="2"/>
      <c r="D65" s="2"/>
      <c r="E65" s="2"/>
      <c r="F65" s="4"/>
    </row>
    <row r="66" spans="1:6" ht="21" x14ac:dyDescent="0.35">
      <c r="A66" s="15"/>
      <c r="B66" s="19" t="s">
        <v>82</v>
      </c>
      <c r="C66" s="20"/>
      <c r="D66" s="21"/>
      <c r="E66" s="2"/>
      <c r="F66" s="4"/>
    </row>
    <row r="67" spans="1:6" x14ac:dyDescent="0.25">
      <c r="A67" s="15"/>
      <c r="B67" s="10" t="s">
        <v>15</v>
      </c>
      <c r="C67" s="10" t="s">
        <v>6</v>
      </c>
      <c r="D67" s="10" t="s">
        <v>8</v>
      </c>
      <c r="E67" s="2"/>
      <c r="F67" s="4"/>
    </row>
    <row r="68" spans="1:6" x14ac:dyDescent="0.25">
      <c r="A68" s="15"/>
      <c r="B68" s="10">
        <v>290</v>
      </c>
      <c r="C68" s="1">
        <v>3</v>
      </c>
      <c r="D68" s="10">
        <v>46</v>
      </c>
      <c r="E68" s="2"/>
      <c r="F68" s="4"/>
    </row>
    <row r="69" spans="1:6" x14ac:dyDescent="0.25">
      <c r="A69" s="15"/>
      <c r="B69" s="14"/>
      <c r="C69" s="2"/>
      <c r="D69" s="2"/>
      <c r="E69" s="2"/>
      <c r="F69" s="4"/>
    </row>
    <row r="70" spans="1:6" ht="21" x14ac:dyDescent="0.35">
      <c r="A70" s="15"/>
      <c r="B70" s="19" t="s">
        <v>83</v>
      </c>
      <c r="C70" s="20"/>
      <c r="D70" s="21"/>
      <c r="E70" s="2"/>
      <c r="F70" s="4"/>
    </row>
    <row r="71" spans="1:6" x14ac:dyDescent="0.25">
      <c r="A71" s="15"/>
      <c r="B71" s="10" t="s">
        <v>15</v>
      </c>
      <c r="C71" s="10" t="s">
        <v>6</v>
      </c>
      <c r="D71" s="10" t="s">
        <v>8</v>
      </c>
      <c r="E71" s="2"/>
      <c r="F71" s="4"/>
    </row>
    <row r="72" spans="1:6" x14ac:dyDescent="0.25">
      <c r="A72" s="15"/>
      <c r="B72" s="10">
        <f>+B64+B68</f>
        <v>575</v>
      </c>
      <c r="C72" s="11">
        <f>+C64+C68</f>
        <v>8</v>
      </c>
      <c r="D72" s="10">
        <f>+D64+D68</f>
        <v>198</v>
      </c>
      <c r="E72" s="2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ht="21" customHeight="1" x14ac:dyDescent="0.35">
      <c r="A74" s="4"/>
      <c r="B74" s="19" t="s">
        <v>84</v>
      </c>
      <c r="C74" s="20"/>
      <c r="D74" s="20"/>
      <c r="E74" s="21"/>
      <c r="F74" s="4"/>
    </row>
    <row r="75" spans="1:6" ht="30" x14ac:dyDescent="0.25">
      <c r="A75" s="4"/>
      <c r="B75" s="3" t="s">
        <v>11</v>
      </c>
      <c r="C75" s="3" t="s">
        <v>12</v>
      </c>
      <c r="D75" s="3" t="s">
        <v>13</v>
      </c>
      <c r="E75" s="3" t="s">
        <v>14</v>
      </c>
      <c r="F75" s="4"/>
    </row>
    <row r="76" spans="1:6" x14ac:dyDescent="0.25">
      <c r="A76" s="4"/>
      <c r="B76" s="10">
        <v>1</v>
      </c>
      <c r="C76" s="10">
        <v>0</v>
      </c>
      <c r="D76" s="10">
        <v>1</v>
      </c>
      <c r="E76" s="10">
        <v>0</v>
      </c>
      <c r="F76" s="4"/>
    </row>
    <row r="77" spans="1:6" x14ac:dyDescent="0.25">
      <c r="A77" s="15"/>
      <c r="B77" s="14"/>
      <c r="C77" s="2"/>
      <c r="D77" s="2"/>
      <c r="E77" s="2"/>
      <c r="F77" s="4"/>
    </row>
    <row r="78" spans="1:6" ht="21" x14ac:dyDescent="0.35">
      <c r="A78" s="15"/>
      <c r="B78" s="19" t="s">
        <v>85</v>
      </c>
      <c r="C78" s="20"/>
      <c r="D78" s="20"/>
      <c r="E78" s="21"/>
      <c r="F78" s="4"/>
    </row>
    <row r="79" spans="1:6" ht="30" x14ac:dyDescent="0.25">
      <c r="A79" s="15"/>
      <c r="B79" s="3" t="s">
        <v>11</v>
      </c>
      <c r="C79" s="3" t="s">
        <v>12</v>
      </c>
      <c r="D79" s="3" t="s">
        <v>13</v>
      </c>
      <c r="E79" s="3" t="s">
        <v>14</v>
      </c>
      <c r="F79" s="4"/>
    </row>
    <row r="80" spans="1:6" x14ac:dyDescent="0.25">
      <c r="A80" s="15"/>
      <c r="B80" s="10">
        <v>0</v>
      </c>
      <c r="C80" s="10">
        <v>1</v>
      </c>
      <c r="D80" s="10">
        <v>3</v>
      </c>
      <c r="E80" s="10">
        <v>0</v>
      </c>
      <c r="F80" s="4"/>
    </row>
    <row r="81" spans="1:6" x14ac:dyDescent="0.25">
      <c r="A81" s="15"/>
      <c r="B81" s="14"/>
      <c r="C81" s="2"/>
      <c r="D81" s="2"/>
      <c r="E81" s="2"/>
      <c r="F81" s="4"/>
    </row>
    <row r="82" spans="1:6" ht="21" x14ac:dyDescent="0.35">
      <c r="A82" s="15"/>
      <c r="B82" s="19" t="s">
        <v>86</v>
      </c>
      <c r="C82" s="20"/>
      <c r="D82" s="20"/>
      <c r="E82" s="21"/>
      <c r="F82" s="4"/>
    </row>
    <row r="83" spans="1:6" ht="30" x14ac:dyDescent="0.25">
      <c r="A83" s="15"/>
      <c r="B83" s="3" t="s">
        <v>11</v>
      </c>
      <c r="C83" s="3" t="s">
        <v>12</v>
      </c>
      <c r="D83" s="3" t="s">
        <v>13</v>
      </c>
      <c r="E83" s="3" t="s">
        <v>14</v>
      </c>
      <c r="F83" s="4"/>
    </row>
    <row r="84" spans="1:6" x14ac:dyDescent="0.25">
      <c r="A84" s="15"/>
      <c r="B84" s="11">
        <f>+B76+B80</f>
        <v>1</v>
      </c>
      <c r="C84" s="10">
        <f>+C76+C80</f>
        <v>1</v>
      </c>
      <c r="D84" s="11">
        <f>+D76+D80</f>
        <v>4</v>
      </c>
      <c r="E84" s="11">
        <f>+E76+E80</f>
        <v>0</v>
      </c>
      <c r="F84" s="4"/>
    </row>
    <row r="85" spans="1:6" x14ac:dyDescent="0.25">
      <c r="A85" s="4"/>
      <c r="B85" s="4"/>
      <c r="C85" s="4"/>
      <c r="D85" s="4"/>
      <c r="E85" s="4"/>
      <c r="F85" s="4"/>
    </row>
    <row r="86" spans="1:6" ht="21" customHeight="1" x14ac:dyDescent="0.35">
      <c r="A86" s="4"/>
      <c r="B86" s="19" t="s">
        <v>48</v>
      </c>
      <c r="C86" s="21"/>
      <c r="F86" s="4"/>
    </row>
    <row r="87" spans="1:6" x14ac:dyDescent="0.25">
      <c r="A87" s="4"/>
      <c r="B87" s="10" t="s">
        <v>61</v>
      </c>
      <c r="C87" s="10" t="s">
        <v>62</v>
      </c>
      <c r="F87" s="4"/>
    </row>
    <row r="88" spans="1:6" x14ac:dyDescent="0.25">
      <c r="A88" s="4"/>
      <c r="B88" s="10">
        <v>5</v>
      </c>
      <c r="C88" s="10">
        <v>0</v>
      </c>
      <c r="F88" s="4"/>
    </row>
    <row r="89" spans="1:6" x14ac:dyDescent="0.25">
      <c r="A89" s="15"/>
      <c r="B89" s="14"/>
      <c r="C89" s="2"/>
      <c r="D89" s="2"/>
      <c r="E89" s="2"/>
      <c r="F89" s="4"/>
    </row>
    <row r="90" spans="1:6" ht="21" x14ac:dyDescent="0.35">
      <c r="A90" s="15"/>
      <c r="B90" s="19" t="s">
        <v>48</v>
      </c>
      <c r="C90" s="21"/>
      <c r="D90" s="2"/>
      <c r="E90" s="2"/>
      <c r="F90" s="4"/>
    </row>
    <row r="91" spans="1:6" x14ac:dyDescent="0.25">
      <c r="A91" s="15"/>
      <c r="B91" s="10" t="s">
        <v>61</v>
      </c>
      <c r="C91" s="10" t="s">
        <v>62</v>
      </c>
      <c r="D91" s="2"/>
      <c r="E91" s="2"/>
      <c r="F91" s="4"/>
    </row>
    <row r="92" spans="1:6" x14ac:dyDescent="0.25">
      <c r="A92" s="15"/>
      <c r="B92" s="10">
        <f>2+4</f>
        <v>6</v>
      </c>
      <c r="C92" s="10">
        <v>3</v>
      </c>
      <c r="D92" s="2"/>
      <c r="E92" s="2"/>
      <c r="F92" s="4"/>
    </row>
    <row r="93" spans="1:6" x14ac:dyDescent="0.25">
      <c r="A93" s="15"/>
      <c r="B93" s="14"/>
      <c r="C93" s="2"/>
      <c r="D93" s="2"/>
      <c r="E93" s="2"/>
      <c r="F93" s="4"/>
    </row>
    <row r="94" spans="1:6" ht="21" x14ac:dyDescent="0.35">
      <c r="A94" s="15"/>
      <c r="B94" s="25" t="s">
        <v>60</v>
      </c>
      <c r="C94" s="25"/>
      <c r="D94" s="2"/>
      <c r="E94" s="2"/>
      <c r="F94" s="4"/>
    </row>
    <row r="95" spans="1:6" x14ac:dyDescent="0.25">
      <c r="A95" s="15"/>
      <c r="B95" s="10" t="s">
        <v>61</v>
      </c>
      <c r="C95" s="10" t="s">
        <v>62</v>
      </c>
      <c r="D95" s="2"/>
      <c r="E95" s="2"/>
      <c r="F95" s="4"/>
    </row>
    <row r="96" spans="1:6" x14ac:dyDescent="0.25">
      <c r="A96" s="15"/>
      <c r="B96" s="10">
        <f>+B88+B92</f>
        <v>11</v>
      </c>
      <c r="C96" s="10">
        <f>+C88+C92</f>
        <v>3</v>
      </c>
      <c r="D96" s="2"/>
      <c r="E96" s="2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ht="21" customHeight="1" x14ac:dyDescent="0.35">
      <c r="A98" s="4"/>
      <c r="B98" s="19" t="s">
        <v>49</v>
      </c>
      <c r="C98" s="20"/>
      <c r="D98" s="20"/>
      <c r="E98" s="21"/>
      <c r="F98" s="4"/>
    </row>
    <row r="99" spans="1:6" x14ac:dyDescent="0.25">
      <c r="A99" s="4"/>
      <c r="B99" s="10" t="s">
        <v>16</v>
      </c>
      <c r="C99" s="10" t="s">
        <v>17</v>
      </c>
      <c r="D99" s="10" t="s">
        <v>18</v>
      </c>
      <c r="E99" s="10" t="s">
        <v>19</v>
      </c>
      <c r="F99" s="4"/>
    </row>
    <row r="100" spans="1:6" x14ac:dyDescent="0.25">
      <c r="A100" s="4"/>
      <c r="B100" s="10">
        <v>108</v>
      </c>
      <c r="C100" s="10">
        <v>11</v>
      </c>
      <c r="D100" s="10">
        <v>6</v>
      </c>
      <c r="E100" s="10">
        <v>48</v>
      </c>
      <c r="F100" s="4"/>
    </row>
    <row r="101" spans="1:6" x14ac:dyDescent="0.25">
      <c r="A101" s="15"/>
      <c r="B101" s="14"/>
      <c r="C101" s="2"/>
      <c r="D101" s="2"/>
      <c r="E101" s="2"/>
      <c r="F101" s="4"/>
    </row>
    <row r="102" spans="1:6" ht="21" x14ac:dyDescent="0.35">
      <c r="A102" s="15"/>
      <c r="B102" s="19" t="s">
        <v>66</v>
      </c>
      <c r="C102" s="20"/>
      <c r="D102" s="20"/>
      <c r="E102" s="21"/>
      <c r="F102" s="4"/>
    </row>
    <row r="103" spans="1:6" x14ac:dyDescent="0.25">
      <c r="A103" s="15"/>
      <c r="B103" s="10" t="s">
        <v>16</v>
      </c>
      <c r="C103" s="10" t="s">
        <v>17</v>
      </c>
      <c r="D103" s="10" t="s">
        <v>18</v>
      </c>
      <c r="E103" s="10" t="s">
        <v>19</v>
      </c>
      <c r="F103" s="4"/>
    </row>
    <row r="104" spans="1:6" x14ac:dyDescent="0.25">
      <c r="A104" s="15"/>
      <c r="B104" s="10">
        <f>290-6</f>
        <v>284</v>
      </c>
      <c r="C104" s="10">
        <v>11</v>
      </c>
      <c r="D104" s="10">
        <v>6</v>
      </c>
      <c r="E104" s="10">
        <v>117</v>
      </c>
      <c r="F104" s="4"/>
    </row>
    <row r="105" spans="1:6" x14ac:dyDescent="0.25">
      <c r="A105" s="15"/>
      <c r="B105" s="14"/>
      <c r="C105" s="2"/>
      <c r="D105" s="2"/>
      <c r="E105" s="2"/>
      <c r="F105" s="4"/>
    </row>
    <row r="106" spans="1:6" ht="21" x14ac:dyDescent="0.35">
      <c r="A106" s="15"/>
      <c r="B106" s="19" t="s">
        <v>64</v>
      </c>
      <c r="C106" s="20"/>
      <c r="D106" s="20"/>
      <c r="E106" s="21"/>
      <c r="F106" s="4"/>
    </row>
    <row r="107" spans="1:6" x14ac:dyDescent="0.25">
      <c r="A107" s="15"/>
      <c r="B107" s="10" t="s">
        <v>65</v>
      </c>
      <c r="C107" s="10" t="s">
        <v>17</v>
      </c>
      <c r="D107" s="10" t="s">
        <v>18</v>
      </c>
      <c r="E107" s="10" t="s">
        <v>19</v>
      </c>
      <c r="F107" s="4"/>
    </row>
    <row r="108" spans="1:6" x14ac:dyDescent="0.25">
      <c r="A108" s="15"/>
      <c r="B108" s="11">
        <f>B104</f>
        <v>284</v>
      </c>
      <c r="C108" s="11">
        <f>C104</f>
        <v>11</v>
      </c>
      <c r="D108" s="11">
        <f>D104</f>
        <v>6</v>
      </c>
      <c r="E108" s="11">
        <f>E104</f>
        <v>117</v>
      </c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ht="21" customHeight="1" x14ac:dyDescent="0.35">
      <c r="A110" s="4"/>
      <c r="B110" s="19" t="s">
        <v>50</v>
      </c>
      <c r="C110" s="20"/>
      <c r="D110" s="21"/>
      <c r="F110" s="4"/>
    </row>
    <row r="111" spans="1:6" x14ac:dyDescent="0.25">
      <c r="A111" s="4"/>
      <c r="B111" s="5" t="s">
        <v>20</v>
      </c>
      <c r="C111" s="5" t="s">
        <v>22</v>
      </c>
      <c r="D111" s="5" t="s">
        <v>21</v>
      </c>
      <c r="F111" s="4"/>
    </row>
    <row r="112" spans="1:6" x14ac:dyDescent="0.25">
      <c r="A112" s="4"/>
      <c r="B112" s="5">
        <v>23545</v>
      </c>
      <c r="C112" s="6">
        <v>11158</v>
      </c>
      <c r="D112" s="5">
        <v>10293</v>
      </c>
      <c r="F112" s="4"/>
    </row>
    <row r="113" spans="1:6" x14ac:dyDescent="0.25">
      <c r="A113" s="15"/>
      <c r="B113" s="14"/>
      <c r="C113" s="2"/>
      <c r="D113" s="2"/>
      <c r="E113" s="2"/>
      <c r="F113" s="4"/>
    </row>
    <row r="114" spans="1:6" ht="21" x14ac:dyDescent="0.35">
      <c r="A114" s="15"/>
      <c r="B114" s="19" t="s">
        <v>63</v>
      </c>
      <c r="C114" s="20"/>
      <c r="D114" s="21"/>
      <c r="E114" s="2"/>
      <c r="F114" s="4"/>
    </row>
    <row r="115" spans="1:6" x14ac:dyDescent="0.25">
      <c r="A115" s="15"/>
      <c r="B115" s="5" t="s">
        <v>20</v>
      </c>
      <c r="C115" s="5" t="s">
        <v>22</v>
      </c>
      <c r="D115" s="5" t="s">
        <v>21</v>
      </c>
      <c r="E115" s="2"/>
      <c r="F115" s="4"/>
    </row>
    <row r="116" spans="1:6" x14ac:dyDescent="0.25">
      <c r="A116" s="15"/>
      <c r="B116" s="5">
        <v>24265</v>
      </c>
      <c r="C116" s="7">
        <v>11587</v>
      </c>
      <c r="D116" s="8">
        <v>10618</v>
      </c>
      <c r="E116" s="2"/>
      <c r="F116" s="4"/>
    </row>
    <row r="117" spans="1:6" x14ac:dyDescent="0.25">
      <c r="A117" s="15"/>
      <c r="B117" s="14"/>
      <c r="C117" s="2"/>
      <c r="D117" s="2"/>
      <c r="E117" s="2"/>
      <c r="F117" s="4"/>
    </row>
    <row r="118" spans="1:6" ht="21" x14ac:dyDescent="0.35">
      <c r="A118" s="15"/>
      <c r="B118" s="19" t="s">
        <v>53</v>
      </c>
      <c r="C118" s="20"/>
      <c r="D118" s="21"/>
      <c r="E118" s="2"/>
      <c r="F118" s="4"/>
    </row>
    <row r="119" spans="1:6" x14ac:dyDescent="0.25">
      <c r="A119" s="15"/>
      <c r="B119" s="5" t="s">
        <v>20</v>
      </c>
      <c r="C119" s="5" t="s">
        <v>22</v>
      </c>
      <c r="D119" s="5" t="s">
        <v>21</v>
      </c>
      <c r="E119" s="2"/>
      <c r="F119" s="4"/>
    </row>
    <row r="120" spans="1:6" x14ac:dyDescent="0.25">
      <c r="A120" s="15"/>
      <c r="B120" s="5">
        <f>+B116</f>
        <v>24265</v>
      </c>
      <c r="C120" s="8">
        <f>+C141</f>
        <v>11587</v>
      </c>
      <c r="D120" s="8">
        <f>+D141</f>
        <v>10618</v>
      </c>
      <c r="E120" s="2"/>
      <c r="F120" s="4"/>
    </row>
    <row r="121" spans="1:6" x14ac:dyDescent="0.25">
      <c r="A121" s="4"/>
      <c r="B121" s="16"/>
      <c r="C121" s="16"/>
      <c r="D121" s="16"/>
      <c r="E121" s="16"/>
      <c r="F121" s="4"/>
    </row>
    <row r="122" spans="1:6" ht="21" customHeight="1" x14ac:dyDescent="0.35">
      <c r="A122" s="4"/>
      <c r="B122" s="19" t="s">
        <v>51</v>
      </c>
      <c r="C122" s="20"/>
      <c r="D122" s="20"/>
      <c r="E122" s="21"/>
      <c r="F122" s="4"/>
    </row>
    <row r="123" spans="1:6" ht="45.75" customHeight="1" x14ac:dyDescent="0.25">
      <c r="A123" s="4"/>
      <c r="B123" s="3" t="s">
        <v>33</v>
      </c>
      <c r="C123" s="3" t="s">
        <v>23</v>
      </c>
      <c r="D123" s="3" t="s">
        <v>24</v>
      </c>
      <c r="E123" s="3" t="s">
        <v>25</v>
      </c>
      <c r="F123" s="4"/>
    </row>
    <row r="124" spans="1:6" x14ac:dyDescent="0.25">
      <c r="A124" s="4"/>
      <c r="B124" s="5" t="s">
        <v>26</v>
      </c>
      <c r="C124" s="5">
        <v>52</v>
      </c>
      <c r="D124" s="5">
        <v>53</v>
      </c>
      <c r="E124" s="5">
        <v>139</v>
      </c>
      <c r="F124" s="4"/>
    </row>
    <row r="125" spans="1:6" x14ac:dyDescent="0.25">
      <c r="A125" s="4"/>
      <c r="B125" s="5" t="s">
        <v>27</v>
      </c>
      <c r="C125" s="5">
        <v>735</v>
      </c>
      <c r="D125" s="5">
        <v>542</v>
      </c>
      <c r="E125" s="5">
        <v>1277</v>
      </c>
      <c r="F125" s="4"/>
    </row>
    <row r="126" spans="1:6" x14ac:dyDescent="0.25">
      <c r="A126" s="4"/>
      <c r="B126" s="5" t="s">
        <v>30</v>
      </c>
      <c r="C126" s="5">
        <v>4878</v>
      </c>
      <c r="D126" s="5">
        <v>4962</v>
      </c>
      <c r="E126" s="5">
        <v>10261</v>
      </c>
      <c r="F126" s="4"/>
    </row>
    <row r="127" spans="1:6" x14ac:dyDescent="0.25">
      <c r="A127" s="4"/>
      <c r="B127" s="5" t="s">
        <v>29</v>
      </c>
      <c r="C127" s="5">
        <v>0</v>
      </c>
      <c r="D127" s="5">
        <v>0</v>
      </c>
      <c r="E127" s="5">
        <v>0</v>
      </c>
      <c r="F127" s="4"/>
    </row>
    <row r="128" spans="1:6" x14ac:dyDescent="0.25">
      <c r="A128" s="4"/>
      <c r="B128" s="5" t="s">
        <v>28</v>
      </c>
      <c r="C128" s="5">
        <v>4953</v>
      </c>
      <c r="D128" s="5">
        <v>4304</v>
      </c>
      <c r="E128" s="5">
        <v>9257</v>
      </c>
      <c r="F128" s="4"/>
    </row>
    <row r="129" spans="1:6" x14ac:dyDescent="0.25">
      <c r="A129" s="4"/>
      <c r="B129" s="5" t="s">
        <v>31</v>
      </c>
      <c r="C129" s="5">
        <v>540</v>
      </c>
      <c r="D129" s="5">
        <v>432</v>
      </c>
      <c r="E129" s="5">
        <v>2611</v>
      </c>
      <c r="F129" s="4"/>
    </row>
    <row r="130" spans="1:6" x14ac:dyDescent="0.25">
      <c r="A130" s="4"/>
      <c r="B130" s="5" t="s">
        <v>32</v>
      </c>
      <c r="C130" s="5">
        <f>+C124+C125+C126+C127+C128+C129</f>
        <v>11158</v>
      </c>
      <c r="D130" s="5">
        <f>+D124+D125+D126+D127+D128+D129</f>
        <v>10293</v>
      </c>
      <c r="E130" s="5">
        <f>+E124+E125+E126+E127+E128+E129</f>
        <v>23545</v>
      </c>
      <c r="F130" s="4"/>
    </row>
    <row r="131" spans="1:6" x14ac:dyDescent="0.25">
      <c r="A131" s="4"/>
      <c r="E131">
        <f>+C130+D130</f>
        <v>21451</v>
      </c>
      <c r="F131" s="4"/>
    </row>
    <row r="132" spans="1:6" x14ac:dyDescent="0.25">
      <c r="A132" s="4"/>
      <c r="F132" s="4"/>
    </row>
    <row r="133" spans="1:6" ht="21" x14ac:dyDescent="0.35">
      <c r="A133" s="4"/>
      <c r="B133" s="19" t="s">
        <v>52</v>
      </c>
      <c r="C133" s="20"/>
      <c r="D133" s="20"/>
      <c r="E133" s="21"/>
      <c r="F133" s="4"/>
    </row>
    <row r="134" spans="1:6" ht="30" x14ac:dyDescent="0.25">
      <c r="A134" s="4"/>
      <c r="B134" s="3" t="s">
        <v>33</v>
      </c>
      <c r="C134" s="3" t="s">
        <v>23</v>
      </c>
      <c r="D134" s="3" t="s">
        <v>24</v>
      </c>
      <c r="E134" s="3" t="s">
        <v>25</v>
      </c>
      <c r="F134" s="4"/>
    </row>
    <row r="135" spans="1:6" x14ac:dyDescent="0.25">
      <c r="A135" s="4"/>
      <c r="B135" s="5" t="s">
        <v>26</v>
      </c>
      <c r="C135" s="5">
        <v>52</v>
      </c>
      <c r="D135" s="5">
        <v>55</v>
      </c>
      <c r="E135" s="5">
        <v>107</v>
      </c>
      <c r="F135" s="4"/>
    </row>
    <row r="136" spans="1:6" x14ac:dyDescent="0.25">
      <c r="A136" s="4"/>
      <c r="B136" s="5" t="s">
        <v>27</v>
      </c>
      <c r="C136" s="5">
        <v>847</v>
      </c>
      <c r="D136" s="5">
        <v>572</v>
      </c>
      <c r="E136" s="5">
        <v>1419</v>
      </c>
      <c r="F136" s="4"/>
    </row>
    <row r="137" spans="1:6" x14ac:dyDescent="0.25">
      <c r="A137" s="4"/>
      <c r="B137" s="5" t="s">
        <v>30</v>
      </c>
      <c r="C137" s="5">
        <v>5100</v>
      </c>
      <c r="D137" s="5">
        <v>5282</v>
      </c>
      <c r="E137" s="5">
        <v>10803</v>
      </c>
      <c r="F137" s="4"/>
    </row>
    <row r="138" spans="1:6" x14ac:dyDescent="0.25">
      <c r="A138" s="4"/>
      <c r="B138" s="5" t="s">
        <v>34</v>
      </c>
      <c r="C138" s="5">
        <v>0</v>
      </c>
      <c r="D138" s="5">
        <v>0</v>
      </c>
      <c r="E138" s="5">
        <v>0</v>
      </c>
      <c r="F138" s="4"/>
    </row>
    <row r="139" spans="1:6" x14ac:dyDescent="0.25">
      <c r="A139" s="4"/>
      <c r="B139" s="5" t="s">
        <v>28</v>
      </c>
      <c r="C139" s="5">
        <v>5044</v>
      </c>
      <c r="D139" s="5">
        <v>4285</v>
      </c>
      <c r="E139" s="5">
        <v>9329</v>
      </c>
      <c r="F139" s="4"/>
    </row>
    <row r="140" spans="1:6" x14ac:dyDescent="0.25">
      <c r="A140" s="4"/>
      <c r="B140" s="5" t="s">
        <v>31</v>
      </c>
      <c r="C140" s="5">
        <v>544</v>
      </c>
      <c r="D140" s="5">
        <v>424</v>
      </c>
      <c r="E140" s="5">
        <v>2607</v>
      </c>
      <c r="F140" s="4"/>
    </row>
    <row r="141" spans="1:6" x14ac:dyDescent="0.25">
      <c r="A141" s="4"/>
      <c r="B141" s="5" t="s">
        <v>32</v>
      </c>
      <c r="C141" s="8">
        <f>SUM(C135:C140)</f>
        <v>11587</v>
      </c>
      <c r="D141" s="8">
        <f>SUM(D135:D140)</f>
        <v>10618</v>
      </c>
      <c r="E141" s="8">
        <f>SUM(E135:E140)</f>
        <v>24265</v>
      </c>
      <c r="F141" s="4"/>
    </row>
    <row r="142" spans="1:6" x14ac:dyDescent="0.25">
      <c r="A142" s="4"/>
      <c r="E142" s="9">
        <f>+C141+D141</f>
        <v>22205</v>
      </c>
      <c r="F142" s="4"/>
    </row>
    <row r="143" spans="1:6" x14ac:dyDescent="0.25">
      <c r="A143" s="4"/>
      <c r="F143" s="4"/>
    </row>
    <row r="144" spans="1:6" x14ac:dyDescent="0.25">
      <c r="A144" s="4"/>
      <c r="C144">
        <f>(116-142)/142</f>
        <v>-0.18309859154929578</v>
      </c>
      <c r="D144">
        <f>(26-142)/142</f>
        <v>-0.81690140845070425</v>
      </c>
      <c r="F144" s="4"/>
    </row>
    <row r="145" spans="1:6" x14ac:dyDescent="0.25">
      <c r="A145" s="4"/>
      <c r="C145">
        <f>(534-1003)/1003</f>
        <v>-0.46759720837487539</v>
      </c>
      <c r="D145">
        <f>(469-1003)/1003</f>
        <v>-0.53240279162512461</v>
      </c>
      <c r="F145" s="4"/>
    </row>
    <row r="146" spans="1:6" x14ac:dyDescent="0.25">
      <c r="A146" s="4"/>
      <c r="C146">
        <f>(2579-6498)/6498</f>
        <v>-0.60310864881502002</v>
      </c>
      <c r="D146">
        <f>(3919-6498)/6498</f>
        <v>-0.39689135118497998</v>
      </c>
      <c r="F146" s="4"/>
    </row>
    <row r="147" spans="1:6" x14ac:dyDescent="0.25">
      <c r="A147" s="4"/>
      <c r="C147">
        <f>-1-D147</f>
        <v>-0.49047457082786738</v>
      </c>
      <c r="D147">
        <f>(+D144+D145+D146+D148+D149)/5</f>
        <v>-0.50952542917213262</v>
      </c>
      <c r="F147" s="4"/>
    </row>
    <row r="148" spans="1:6" x14ac:dyDescent="0.25">
      <c r="A148" s="4"/>
      <c r="C148">
        <f>(3456-9994)/9994</f>
        <v>-0.65419251550930557</v>
      </c>
      <c r="D148">
        <f>(6538-9994)/9994</f>
        <v>-0.34580748449069443</v>
      </c>
      <c r="F148" s="4"/>
    </row>
    <row r="149" spans="1:6" x14ac:dyDescent="0.25">
      <c r="A149" s="4"/>
      <c r="C149">
        <f>(960-2107)/2107</f>
        <v>-0.54437588989084007</v>
      </c>
      <c r="D149">
        <f>(1147-2107)/2107</f>
        <v>-0.45562411010915993</v>
      </c>
      <c r="F149" s="4"/>
    </row>
    <row r="150" spans="1:6" x14ac:dyDescent="0.25">
      <c r="A150" s="4"/>
      <c r="B150" s="4"/>
      <c r="C150" s="4"/>
      <c r="D150" s="4"/>
      <c r="E150" s="4"/>
      <c r="F150" s="4"/>
    </row>
  </sheetData>
  <mergeCells count="32">
    <mergeCell ref="B46:D46"/>
    <mergeCell ref="B2:C2"/>
    <mergeCell ref="B6:C6"/>
    <mergeCell ref="B10:C10"/>
    <mergeCell ref="B14:C14"/>
    <mergeCell ref="B18:C18"/>
    <mergeCell ref="B22:C22"/>
    <mergeCell ref="B26:D26"/>
    <mergeCell ref="B30:D30"/>
    <mergeCell ref="B34:D34"/>
    <mergeCell ref="B38:D38"/>
    <mergeCell ref="B42:D42"/>
    <mergeCell ref="B94:C94"/>
    <mergeCell ref="B50:C50"/>
    <mergeCell ref="B54:C54"/>
    <mergeCell ref="B58:C58"/>
    <mergeCell ref="B62:D62"/>
    <mergeCell ref="B66:D66"/>
    <mergeCell ref="B70:D70"/>
    <mergeCell ref="B74:E74"/>
    <mergeCell ref="B78:E78"/>
    <mergeCell ref="B82:E82"/>
    <mergeCell ref="B86:C86"/>
    <mergeCell ref="B90:C90"/>
    <mergeCell ref="B122:E122"/>
    <mergeCell ref="B133:E133"/>
    <mergeCell ref="B98:E98"/>
    <mergeCell ref="B102:E102"/>
    <mergeCell ref="B106:E106"/>
    <mergeCell ref="B110:D110"/>
    <mergeCell ref="B114:D114"/>
    <mergeCell ref="B118:D1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47656-2242-4EDC-8FD4-7EED7F3FE624}">
  <dimension ref="A1:F70"/>
  <sheetViews>
    <sheetView tabSelected="1" topLeftCell="B1" zoomScale="50" zoomScaleNormal="50" workbookViewId="0">
      <selection activeCell="P14" sqref="P14"/>
    </sheetView>
  </sheetViews>
  <sheetFormatPr baseColWidth="10" defaultColWidth="11.42578125" defaultRowHeight="15" x14ac:dyDescent="0.25"/>
  <cols>
    <col min="1" max="1" width="6.42578125" customWidth="1"/>
    <col min="2" max="2" width="55.28515625" customWidth="1"/>
    <col min="3" max="3" width="56" customWidth="1"/>
    <col min="4" max="4" width="38.85546875" customWidth="1"/>
    <col min="5" max="5" width="43.28515625" customWidth="1"/>
    <col min="7" max="15" width="16.28515625" customWidth="1"/>
  </cols>
  <sheetData>
    <row r="1" spans="1:6" x14ac:dyDescent="0.25">
      <c r="A1" s="4"/>
      <c r="B1" s="4"/>
      <c r="C1" s="4"/>
      <c r="D1" s="4"/>
      <c r="E1" s="4"/>
      <c r="F1" s="4"/>
    </row>
    <row r="2" spans="1:6" ht="21" x14ac:dyDescent="0.35">
      <c r="A2" s="4"/>
      <c r="B2" s="26"/>
      <c r="C2" s="26"/>
      <c r="F2" s="4"/>
    </row>
    <row r="3" spans="1:6" ht="50.1" customHeight="1" x14ac:dyDescent="0.35">
      <c r="A3" s="4"/>
      <c r="B3" s="26" t="s">
        <v>89</v>
      </c>
      <c r="C3" s="26"/>
      <c r="D3" s="2"/>
      <c r="E3" s="2"/>
      <c r="F3" s="4"/>
    </row>
    <row r="4" spans="1:6" ht="50.1" customHeight="1" x14ac:dyDescent="0.25">
      <c r="A4" s="4"/>
      <c r="B4" s="10" t="s">
        <v>0</v>
      </c>
      <c r="C4" s="10" t="s">
        <v>35</v>
      </c>
      <c r="D4" s="2"/>
      <c r="E4" s="2"/>
      <c r="F4" s="4"/>
    </row>
    <row r="5" spans="1:6" ht="50.1" customHeight="1" x14ac:dyDescent="0.25">
      <c r="A5" s="4"/>
      <c r="B5" s="10">
        <v>4</v>
      </c>
      <c r="C5" s="10">
        <v>48</v>
      </c>
      <c r="D5" s="2"/>
      <c r="E5" s="2"/>
      <c r="F5" s="4"/>
    </row>
    <row r="6" spans="1:6" x14ac:dyDescent="0.25">
      <c r="A6" s="4"/>
      <c r="B6" s="4"/>
      <c r="C6" s="4"/>
      <c r="D6" s="4"/>
      <c r="E6" s="4"/>
      <c r="F6" s="4"/>
    </row>
    <row r="7" spans="1:6" ht="21" x14ac:dyDescent="0.35">
      <c r="A7" s="4"/>
      <c r="B7" s="26"/>
      <c r="C7" s="26"/>
      <c r="F7" s="4"/>
    </row>
    <row r="8" spans="1:6" ht="50.1" customHeight="1" x14ac:dyDescent="0.35">
      <c r="A8" s="4"/>
      <c r="B8" s="26" t="s">
        <v>90</v>
      </c>
      <c r="C8" s="26"/>
      <c r="D8" s="2"/>
      <c r="E8" s="2"/>
      <c r="F8" s="4"/>
    </row>
    <row r="9" spans="1:6" ht="50.1" customHeight="1" x14ac:dyDescent="0.25">
      <c r="A9" s="4"/>
      <c r="B9" s="10" t="s">
        <v>1</v>
      </c>
      <c r="C9" s="10" t="s">
        <v>2</v>
      </c>
      <c r="D9" s="2"/>
      <c r="E9" s="2"/>
      <c r="F9" s="4"/>
    </row>
    <row r="10" spans="1:6" ht="50.1" customHeight="1" x14ac:dyDescent="0.25">
      <c r="A10" s="4"/>
      <c r="B10" s="10">
        <v>53</v>
      </c>
      <c r="C10" s="10">
        <v>125</v>
      </c>
      <c r="D10" s="2"/>
      <c r="E10" s="2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ht="21" x14ac:dyDescent="0.35">
      <c r="A12" s="4"/>
      <c r="B12" s="26"/>
      <c r="C12" s="26"/>
      <c r="D12" s="26"/>
      <c r="F12" s="4"/>
    </row>
    <row r="13" spans="1:6" ht="50.1" customHeight="1" x14ac:dyDescent="0.35">
      <c r="A13" s="15"/>
      <c r="B13" s="26" t="s">
        <v>91</v>
      </c>
      <c r="C13" s="26"/>
      <c r="D13" s="26"/>
      <c r="E13" s="2"/>
      <c r="F13" s="4"/>
    </row>
    <row r="14" spans="1:6" ht="50.1" customHeight="1" x14ac:dyDescent="0.25">
      <c r="A14" s="15"/>
      <c r="B14" s="10" t="s">
        <v>3</v>
      </c>
      <c r="C14" s="10" t="s">
        <v>4</v>
      </c>
      <c r="D14" s="10" t="s">
        <v>5</v>
      </c>
      <c r="E14" s="2"/>
      <c r="F14" s="4"/>
    </row>
    <row r="15" spans="1:6" ht="50.1" customHeight="1" x14ac:dyDescent="0.25">
      <c r="A15" s="15"/>
      <c r="B15" s="10">
        <f>17+5</f>
        <v>22</v>
      </c>
      <c r="C15" s="10">
        <f>13+2</f>
        <v>15</v>
      </c>
      <c r="D15" s="10">
        <v>8</v>
      </c>
      <c r="E15" s="2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ht="21" customHeight="1" x14ac:dyDescent="0.35">
      <c r="A17" s="4"/>
      <c r="B17" s="19"/>
      <c r="C17" s="20"/>
      <c r="D17" s="21"/>
      <c r="F17" s="4"/>
    </row>
    <row r="18" spans="1:6" ht="50.1" customHeight="1" x14ac:dyDescent="0.35">
      <c r="A18" s="15"/>
      <c r="B18" s="19" t="s">
        <v>92</v>
      </c>
      <c r="C18" s="20"/>
      <c r="D18" s="21"/>
      <c r="E18" s="2"/>
      <c r="F18" s="4"/>
    </row>
    <row r="19" spans="1:6" ht="50.1" customHeight="1" x14ac:dyDescent="0.25">
      <c r="A19" s="15"/>
      <c r="B19" s="10" t="s">
        <v>6</v>
      </c>
      <c r="C19" s="10" t="s">
        <v>7</v>
      </c>
      <c r="D19" s="10" t="s">
        <v>8</v>
      </c>
      <c r="E19" s="2"/>
      <c r="F19" s="4"/>
    </row>
    <row r="20" spans="1:6" ht="50.1" customHeight="1" x14ac:dyDescent="0.25">
      <c r="A20" s="15"/>
      <c r="B20" s="10">
        <v>6</v>
      </c>
      <c r="C20" s="10">
        <v>108</v>
      </c>
      <c r="D20" s="10">
        <v>191</v>
      </c>
      <c r="E20" s="2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ht="21" customHeight="1" x14ac:dyDescent="0.35">
      <c r="A22" s="4"/>
      <c r="B22" s="22"/>
      <c r="C22" s="23"/>
      <c r="F22" s="4"/>
    </row>
    <row r="23" spans="1:6" ht="50.1" customHeight="1" x14ac:dyDescent="0.35">
      <c r="A23" s="15"/>
      <c r="B23" s="22" t="s">
        <v>93</v>
      </c>
      <c r="C23" s="23"/>
      <c r="D23" s="2"/>
      <c r="E23" s="2"/>
      <c r="F23" s="4"/>
    </row>
    <row r="24" spans="1:6" ht="50.1" customHeight="1" x14ac:dyDescent="0.25">
      <c r="A24" s="15"/>
      <c r="B24" s="12" t="s">
        <v>9</v>
      </c>
      <c r="C24" s="10" t="s">
        <v>10</v>
      </c>
      <c r="D24" s="2"/>
      <c r="E24" s="2"/>
      <c r="F24" s="4"/>
    </row>
    <row r="25" spans="1:6" ht="50.1" customHeight="1" x14ac:dyDescent="0.25">
      <c r="A25" s="15"/>
      <c r="B25" s="13">
        <v>24</v>
      </c>
      <c r="C25" s="10">
        <v>24</v>
      </c>
      <c r="D25" s="2"/>
      <c r="E25" s="2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ht="21" customHeight="1" x14ac:dyDescent="0.35">
      <c r="A27" s="4"/>
      <c r="B27" s="19"/>
      <c r="C27" s="20"/>
      <c r="D27" s="21"/>
      <c r="F27" s="4"/>
    </row>
    <row r="28" spans="1:6" ht="50.1" customHeight="1" x14ac:dyDescent="0.35">
      <c r="A28" s="15"/>
      <c r="B28" s="19" t="s">
        <v>94</v>
      </c>
      <c r="C28" s="20"/>
      <c r="D28" s="21"/>
      <c r="E28" s="2"/>
      <c r="F28" s="4"/>
    </row>
    <row r="29" spans="1:6" ht="50.1" customHeight="1" x14ac:dyDescent="0.25">
      <c r="A29" s="15"/>
      <c r="B29" s="10" t="s">
        <v>15</v>
      </c>
      <c r="C29" s="10" t="s">
        <v>6</v>
      </c>
      <c r="D29" s="10" t="s">
        <v>8</v>
      </c>
      <c r="E29" s="2"/>
      <c r="F29" s="4"/>
    </row>
    <row r="30" spans="1:6" ht="50.1" customHeight="1" x14ac:dyDescent="0.25">
      <c r="A30" s="15"/>
      <c r="B30" s="10">
        <v>295</v>
      </c>
      <c r="C30" s="10">
        <v>3</v>
      </c>
      <c r="D30" s="10">
        <v>153</v>
      </c>
      <c r="E30" s="2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ht="21" customHeight="1" x14ac:dyDescent="0.35">
      <c r="A32" s="4"/>
      <c r="B32" s="19"/>
      <c r="C32" s="20"/>
      <c r="D32" s="20"/>
      <c r="E32" s="21"/>
      <c r="F32" s="4"/>
    </row>
    <row r="33" spans="1:6" ht="50.1" customHeight="1" x14ac:dyDescent="0.35">
      <c r="A33" s="15"/>
      <c r="B33" s="19" t="s">
        <v>95</v>
      </c>
      <c r="C33" s="20"/>
      <c r="D33" s="20"/>
      <c r="E33" s="21"/>
      <c r="F33" s="4"/>
    </row>
    <row r="34" spans="1:6" ht="50.1" customHeight="1" x14ac:dyDescent="0.25">
      <c r="A34" s="15"/>
      <c r="B34" s="3" t="s">
        <v>11</v>
      </c>
      <c r="C34" s="3" t="s">
        <v>12</v>
      </c>
      <c r="D34" s="3" t="s">
        <v>13</v>
      </c>
      <c r="E34" s="3" t="s">
        <v>14</v>
      </c>
      <c r="F34" s="4"/>
    </row>
    <row r="35" spans="1:6" ht="50.1" customHeight="1" x14ac:dyDescent="0.25">
      <c r="A35" s="15"/>
      <c r="B35" s="10">
        <v>2</v>
      </c>
      <c r="C35" s="10">
        <v>1</v>
      </c>
      <c r="D35" s="10">
        <v>2</v>
      </c>
      <c r="E35" s="10">
        <v>3</v>
      </c>
      <c r="F35" s="4"/>
    </row>
    <row r="36" spans="1:6" x14ac:dyDescent="0.25">
      <c r="A36" s="4"/>
      <c r="B36" s="4"/>
      <c r="C36" s="4"/>
      <c r="D36" s="4"/>
      <c r="E36" s="4"/>
      <c r="F36" s="4"/>
    </row>
    <row r="37" spans="1:6" ht="21" customHeight="1" x14ac:dyDescent="0.35">
      <c r="A37" s="4"/>
      <c r="B37" s="19"/>
      <c r="C37" s="21"/>
      <c r="F37" s="4"/>
    </row>
    <row r="38" spans="1:6" ht="50.1" customHeight="1" x14ac:dyDescent="0.35">
      <c r="A38" s="15"/>
      <c r="B38" s="25" t="s">
        <v>96</v>
      </c>
      <c r="C38" s="25"/>
      <c r="D38" s="2"/>
      <c r="E38" s="2"/>
      <c r="F38" s="4"/>
    </row>
    <row r="39" spans="1:6" ht="50.1" customHeight="1" x14ac:dyDescent="0.25">
      <c r="A39" s="15"/>
      <c r="B39" s="10" t="s">
        <v>61</v>
      </c>
      <c r="C39" s="10" t="s">
        <v>62</v>
      </c>
      <c r="D39" s="2"/>
      <c r="E39" s="2"/>
      <c r="F39" s="4"/>
    </row>
    <row r="40" spans="1:6" ht="50.1" customHeight="1" x14ac:dyDescent="0.25">
      <c r="A40" s="15"/>
      <c r="B40" s="10">
        <v>2</v>
      </c>
      <c r="C40" s="10">
        <v>7</v>
      </c>
      <c r="D40" s="2"/>
      <c r="E40" s="2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ht="21" customHeight="1" x14ac:dyDescent="0.35">
      <c r="A42" s="4"/>
      <c r="B42" s="19"/>
      <c r="C42" s="20"/>
      <c r="D42" s="20"/>
      <c r="E42" s="21"/>
      <c r="F42" s="4"/>
    </row>
    <row r="43" spans="1:6" ht="50.1" customHeight="1" x14ac:dyDescent="0.35">
      <c r="A43" s="15"/>
      <c r="B43" s="19" t="s">
        <v>97</v>
      </c>
      <c r="C43" s="20"/>
      <c r="D43" s="20"/>
      <c r="E43" s="21"/>
      <c r="F43" s="4"/>
    </row>
    <row r="44" spans="1:6" ht="50.1" customHeight="1" x14ac:dyDescent="0.25">
      <c r="A44" s="15"/>
      <c r="B44" s="10" t="s">
        <v>100</v>
      </c>
      <c r="C44" s="10" t="s">
        <v>17</v>
      </c>
      <c r="D44" s="10" t="s">
        <v>18</v>
      </c>
      <c r="E44" s="10" t="s">
        <v>19</v>
      </c>
      <c r="F44" s="4"/>
    </row>
    <row r="45" spans="1:6" ht="50.1" customHeight="1" x14ac:dyDescent="0.25">
      <c r="A45" s="15"/>
      <c r="B45" s="11">
        <v>392</v>
      </c>
      <c r="C45" s="11">
        <v>1</v>
      </c>
      <c r="D45" s="11">
        <v>0</v>
      </c>
      <c r="E45" s="11">
        <v>329</v>
      </c>
      <c r="F45" s="4"/>
    </row>
    <row r="46" spans="1:6" x14ac:dyDescent="0.25">
      <c r="A46" s="4"/>
      <c r="B46" s="4"/>
      <c r="C46" s="4"/>
      <c r="D46" s="4"/>
      <c r="E46" s="4"/>
      <c r="F46" s="4"/>
    </row>
    <row r="47" spans="1:6" ht="21" customHeight="1" x14ac:dyDescent="0.35">
      <c r="A47" s="4"/>
      <c r="B47" s="19"/>
      <c r="C47" s="20"/>
      <c r="D47" s="21"/>
      <c r="F47" s="4"/>
    </row>
    <row r="48" spans="1:6" ht="50.1" customHeight="1" x14ac:dyDescent="0.35">
      <c r="A48" s="15"/>
      <c r="B48" s="19" t="s">
        <v>98</v>
      </c>
      <c r="C48" s="20"/>
      <c r="D48" s="21"/>
      <c r="E48" s="2"/>
      <c r="F48" s="4"/>
    </row>
    <row r="49" spans="1:6" ht="50.1" customHeight="1" x14ac:dyDescent="0.25">
      <c r="A49" s="15"/>
      <c r="B49" s="5" t="s">
        <v>20</v>
      </c>
      <c r="C49" s="5" t="s">
        <v>22</v>
      </c>
      <c r="D49" s="5" t="s">
        <v>21</v>
      </c>
      <c r="E49" s="2"/>
      <c r="F49" s="4"/>
    </row>
    <row r="50" spans="1:6" ht="50.1" customHeight="1" x14ac:dyDescent="0.25">
      <c r="A50" s="15"/>
      <c r="B50" s="8">
        <f>+E61</f>
        <v>25501</v>
      </c>
      <c r="C50" s="8">
        <f>+C61</f>
        <v>12577</v>
      </c>
      <c r="D50" s="8">
        <f>+D61</f>
        <v>11702</v>
      </c>
      <c r="E50" s="2"/>
      <c r="F50" s="4"/>
    </row>
    <row r="51" spans="1:6" x14ac:dyDescent="0.25">
      <c r="A51" s="4"/>
      <c r="B51" s="16"/>
      <c r="C51" s="16"/>
      <c r="D51" s="16"/>
      <c r="E51" s="16"/>
      <c r="F51" s="4"/>
    </row>
    <row r="52" spans="1:6" ht="21" customHeight="1" x14ac:dyDescent="0.35">
      <c r="A52" s="4"/>
      <c r="B52" s="19"/>
      <c r="C52" s="20"/>
      <c r="D52" s="20"/>
      <c r="E52" s="21"/>
      <c r="F52" s="4"/>
    </row>
    <row r="53" spans="1:6" ht="50.1" customHeight="1" x14ac:dyDescent="0.35">
      <c r="A53" s="4"/>
      <c r="B53" s="19" t="s">
        <v>99</v>
      </c>
      <c r="C53" s="20"/>
      <c r="D53" s="20"/>
      <c r="E53" s="21"/>
      <c r="F53" s="4"/>
    </row>
    <row r="54" spans="1:6" ht="50.1" customHeight="1" x14ac:dyDescent="0.25">
      <c r="A54" s="4"/>
      <c r="B54" s="3" t="s">
        <v>33</v>
      </c>
      <c r="C54" s="3" t="s">
        <v>23</v>
      </c>
      <c r="D54" s="3" t="s">
        <v>24</v>
      </c>
      <c r="E54" s="3" t="s">
        <v>25</v>
      </c>
      <c r="F54" s="4"/>
    </row>
    <row r="55" spans="1:6" ht="50.1" customHeight="1" x14ac:dyDescent="0.25">
      <c r="A55" s="4"/>
      <c r="B55" s="5" t="s">
        <v>26</v>
      </c>
      <c r="C55" s="5">
        <v>76</v>
      </c>
      <c r="D55" s="5">
        <v>94</v>
      </c>
      <c r="E55" s="5">
        <v>170</v>
      </c>
      <c r="F55" s="4"/>
    </row>
    <row r="56" spans="1:6" ht="50.1" customHeight="1" x14ac:dyDescent="0.25">
      <c r="A56" s="4"/>
      <c r="B56" s="5" t="s">
        <v>27</v>
      </c>
      <c r="C56" s="5">
        <v>972</v>
      </c>
      <c r="D56" s="5">
        <v>1274</v>
      </c>
      <c r="E56" s="5">
        <v>2246</v>
      </c>
      <c r="F56" s="4"/>
    </row>
    <row r="57" spans="1:6" ht="50.1" customHeight="1" x14ac:dyDescent="0.25">
      <c r="A57" s="4"/>
      <c r="B57" s="5" t="s">
        <v>30</v>
      </c>
      <c r="C57" s="5">
        <v>4936</v>
      </c>
      <c r="D57" s="5">
        <v>4961</v>
      </c>
      <c r="E57" s="5">
        <v>9898</v>
      </c>
      <c r="F57" s="4"/>
    </row>
    <row r="58" spans="1:6" ht="50.1" customHeight="1" x14ac:dyDescent="0.25">
      <c r="A58" s="4"/>
      <c r="B58" s="5" t="s">
        <v>34</v>
      </c>
      <c r="C58" s="5">
        <v>0</v>
      </c>
      <c r="D58" s="5">
        <v>0</v>
      </c>
      <c r="E58" s="5">
        <v>3</v>
      </c>
      <c r="F58" s="4"/>
    </row>
    <row r="59" spans="1:6" ht="50.1" customHeight="1" x14ac:dyDescent="0.25">
      <c r="A59" s="4"/>
      <c r="B59" s="5" t="s">
        <v>28</v>
      </c>
      <c r="C59" s="5">
        <v>5327</v>
      </c>
      <c r="D59" s="5">
        <v>4113</v>
      </c>
      <c r="E59" s="5">
        <v>9440</v>
      </c>
      <c r="F59" s="4"/>
    </row>
    <row r="60" spans="1:6" ht="50.1" customHeight="1" x14ac:dyDescent="0.25">
      <c r="A60" s="4"/>
      <c r="B60" s="5" t="s">
        <v>31</v>
      </c>
      <c r="C60" s="5">
        <v>1266</v>
      </c>
      <c r="D60" s="5">
        <v>1260</v>
      </c>
      <c r="E60" s="5">
        <v>3744</v>
      </c>
      <c r="F60" s="4"/>
    </row>
    <row r="61" spans="1:6" ht="50.1" customHeight="1" thickBot="1" x14ac:dyDescent="0.3">
      <c r="A61" s="4"/>
      <c r="B61" s="5" t="s">
        <v>32</v>
      </c>
      <c r="C61" s="8">
        <f>SUM(C55:C60)</f>
        <v>12577</v>
      </c>
      <c r="D61" s="8">
        <f>SUM(D55:D60)</f>
        <v>11702</v>
      </c>
      <c r="E61" s="8">
        <f>SUM(E55:E60)</f>
        <v>25501</v>
      </c>
      <c r="F61" s="4"/>
    </row>
    <row r="62" spans="1:6" ht="15.75" thickBot="1" x14ac:dyDescent="0.3">
      <c r="A62" s="4"/>
      <c r="B62" s="17" t="s">
        <v>88</v>
      </c>
      <c r="D62" s="18"/>
      <c r="E62" s="9">
        <f>+C61+D61</f>
        <v>24279</v>
      </c>
      <c r="F62" s="4"/>
    </row>
    <row r="63" spans="1:6" x14ac:dyDescent="0.25">
      <c r="A63" s="4"/>
      <c r="B63" s="17" t="s">
        <v>87</v>
      </c>
      <c r="D63">
        <v>1548</v>
      </c>
      <c r="E63">
        <f>+D63/D61</f>
        <v>0.13228507947359425</v>
      </c>
      <c r="F63" s="4"/>
    </row>
    <row r="64" spans="1:6" x14ac:dyDescent="0.25">
      <c r="A64" s="4"/>
      <c r="C64">
        <f>(116-142)/142</f>
        <v>-0.18309859154929578</v>
      </c>
      <c r="D64">
        <f>(26-142)/142</f>
        <v>-0.81690140845070425</v>
      </c>
      <c r="F64" s="4"/>
    </row>
    <row r="65" spans="1:6" x14ac:dyDescent="0.25">
      <c r="A65" s="4"/>
      <c r="C65">
        <f>(534-1003)/1003</f>
        <v>-0.46759720837487539</v>
      </c>
      <c r="D65">
        <f>(469-1003)/1003</f>
        <v>-0.53240279162512461</v>
      </c>
      <c r="F65" s="4"/>
    </row>
    <row r="66" spans="1:6" x14ac:dyDescent="0.25">
      <c r="A66" s="4"/>
      <c r="C66">
        <f>(2579-6498)/6498</f>
        <v>-0.60310864881502002</v>
      </c>
      <c r="D66">
        <f>(3919-6498)/6498</f>
        <v>-0.39689135118497998</v>
      </c>
      <c r="F66" s="4"/>
    </row>
    <row r="67" spans="1:6" x14ac:dyDescent="0.25">
      <c r="A67" s="4"/>
      <c r="C67">
        <f>-1-D67</f>
        <v>-0.49047457082786738</v>
      </c>
      <c r="D67">
        <f>(+D64+D65+D66+D68+D69)/5</f>
        <v>-0.50952542917213262</v>
      </c>
      <c r="F67" s="4"/>
    </row>
    <row r="68" spans="1:6" x14ac:dyDescent="0.25">
      <c r="A68" s="4"/>
      <c r="C68">
        <f>(3456-9994)/9994</f>
        <v>-0.65419251550930557</v>
      </c>
      <c r="D68">
        <f>(6538-9994)/9994</f>
        <v>-0.34580748449069443</v>
      </c>
      <c r="F68" s="4"/>
    </row>
    <row r="69" spans="1:6" x14ac:dyDescent="0.25">
      <c r="A69" s="4"/>
      <c r="C69">
        <f>(960-2107)/2107</f>
        <v>-0.54437588989084007</v>
      </c>
      <c r="D69">
        <f>(1147-2107)/2107</f>
        <v>-0.45562411010915993</v>
      </c>
      <c r="F69" s="4"/>
    </row>
    <row r="70" spans="1:6" x14ac:dyDescent="0.25">
      <c r="A70" s="4"/>
      <c r="B70" s="4"/>
      <c r="C70" s="4"/>
      <c r="D70" s="4"/>
      <c r="E70" s="4"/>
      <c r="F70" s="4"/>
    </row>
  </sheetData>
  <mergeCells count="22">
    <mergeCell ref="B28:D28"/>
    <mergeCell ref="B2:C2"/>
    <mergeCell ref="B3:C3"/>
    <mergeCell ref="B7:C7"/>
    <mergeCell ref="B8:C8"/>
    <mergeCell ref="B12:D12"/>
    <mergeCell ref="B13:D13"/>
    <mergeCell ref="B17:D17"/>
    <mergeCell ref="B18:D18"/>
    <mergeCell ref="B22:C22"/>
    <mergeCell ref="B23:C23"/>
    <mergeCell ref="B27:D27"/>
    <mergeCell ref="B47:D47"/>
    <mergeCell ref="B48:D48"/>
    <mergeCell ref="B52:E52"/>
    <mergeCell ref="B53:E53"/>
    <mergeCell ref="B32:E32"/>
    <mergeCell ref="B33:E33"/>
    <mergeCell ref="B37:C37"/>
    <mergeCell ref="B38:C38"/>
    <mergeCell ref="B42:E42"/>
    <mergeCell ref="B43:E4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Marzo 2022</vt:lpstr>
      <vt:lpstr>Abril Junio 2022</vt:lpstr>
      <vt:lpstr>Oct Dic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Perez</dc:creator>
  <cp:lastModifiedBy>Tomas Herrera Luna</cp:lastModifiedBy>
  <dcterms:created xsi:type="dcterms:W3CDTF">2017-07-12T13:54:00Z</dcterms:created>
  <dcterms:modified xsi:type="dcterms:W3CDTF">2023-01-31T12:00:01Z</dcterms:modified>
</cp:coreProperties>
</file>